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smelser\Desktop\justiications\"/>
    </mc:Choice>
  </mc:AlternateContent>
  <bookViews>
    <workbookView xWindow="0" yWindow="0" windowWidth="28800" windowHeight="11025"/>
  </bookViews>
  <sheets>
    <sheet name="UTK Budget" sheetId="1" r:id="rId1"/>
    <sheet name="TRAVEL" sheetId="9" r:id="rId2"/>
    <sheet name="SUPPLIES " sheetId="5" r:id="rId3"/>
    <sheet name="SUBCONTRACTS" sheetId="11" r:id="rId4"/>
    <sheet name="PARTICIPANT SUPPORT COSTS" sheetId="10" r:id="rId5"/>
  </sheets>
  <externalReferences>
    <externalReference r:id="rId6"/>
    <externalReference r:id="rId7"/>
    <externalReference r:id="rId8"/>
    <externalReference r:id="rId9"/>
  </externalReferences>
  <definedNames>
    <definedName name="_xlnm._FilterDatabase" localSheetId="0" hidden="1">'UTK Budget'!$B$105:$D$110</definedName>
    <definedName name="MTDC" localSheetId="4">'[1]UTK Budget'!$G$99</definedName>
    <definedName name="MTDC" localSheetId="3">'[2]UTK Budget'!$F$87</definedName>
    <definedName name="MTDC" localSheetId="2">'[3]UTK Budget'!$F$73</definedName>
    <definedName name="MTDC" localSheetId="1">'[4]UTK Budget'!$F$73</definedName>
    <definedName name="MTDC">'UTK Budget'!$H$105</definedName>
    <definedName name="_xlnm.Print_Area" localSheetId="0">'UTK Budget'!$A$1:$Q$100</definedName>
    <definedName name="TDC" localSheetId="4">'[1]UTK Budget'!$G$100</definedName>
    <definedName name="TDC" localSheetId="3">'[2]UTK Budget'!$F$88</definedName>
    <definedName name="TDC" localSheetId="2">'[3]UTK Budget'!$F$74</definedName>
    <definedName name="TDC" localSheetId="1">'[4]UTK Budget'!$F$74</definedName>
    <definedName name="TDC">'UTK Budget'!$H$106</definedName>
    <definedName name="TFFA" localSheetId="4">'[1]UTK Budget'!$G$101</definedName>
    <definedName name="TFFA" localSheetId="3">'[2]UTK Budget'!$F$89</definedName>
    <definedName name="TFFA" localSheetId="2">'[3]UTK Budget'!$F$75</definedName>
    <definedName name="TFFA" localSheetId="1">'[4]UTK Budget'!$F$75</definedName>
    <definedName name="TFFA">'UTK Budget'!$H$107</definedName>
  </definedNames>
  <calcPr calcId="162913" fullPrecision="0"/>
  <extLst>
    <ext xmlns:mx="http://schemas.microsoft.com/office/mac/excel/2008/main" uri="{7523E5D3-25F3-A5E0-1632-64F254C22452}">
      <mx:ArchID Flags="2"/>
    </ext>
  </extLst>
</workbook>
</file>

<file path=xl/calcChain.xml><?xml version="1.0" encoding="utf-8"?>
<calcChain xmlns="http://schemas.openxmlformats.org/spreadsheetml/2006/main">
  <c r="D34" i="1" l="1"/>
  <c r="D30" i="1"/>
  <c r="D24" i="1"/>
  <c r="G91" i="1" l="1"/>
  <c r="M91" i="1" s="1"/>
  <c r="L91" i="1"/>
  <c r="G61" i="1"/>
  <c r="H61" i="1"/>
  <c r="N61" i="1" s="1"/>
  <c r="I61" i="1"/>
  <c r="J61" i="1" s="1"/>
  <c r="P61" i="1"/>
  <c r="L61" i="1"/>
  <c r="P91" i="1"/>
  <c r="O91" i="1"/>
  <c r="O61" i="1"/>
  <c r="M61" i="1"/>
  <c r="F127" i="1"/>
  <c r="F126" i="1"/>
  <c r="F125" i="1"/>
  <c r="F124" i="1"/>
  <c r="F123" i="1"/>
  <c r="F122" i="1"/>
  <c r="F121" i="1"/>
  <c r="F120" i="1"/>
  <c r="L57" i="1"/>
  <c r="L58" i="1"/>
  <c r="M58" i="1"/>
  <c r="N58" i="1"/>
  <c r="O58" i="1"/>
  <c r="P58" i="1"/>
  <c r="L59" i="1"/>
  <c r="M59" i="1"/>
  <c r="N59" i="1"/>
  <c r="O59" i="1"/>
  <c r="P59" i="1"/>
  <c r="O57" i="1"/>
  <c r="P57" i="1"/>
  <c r="O51" i="1"/>
  <c r="P51" i="1"/>
  <c r="M52" i="1"/>
  <c r="N52" i="1"/>
  <c r="O52" i="1"/>
  <c r="P52" i="1"/>
  <c r="M53" i="1"/>
  <c r="N53" i="1"/>
  <c r="O53" i="1"/>
  <c r="P53" i="1"/>
  <c r="M54" i="1"/>
  <c r="N54" i="1"/>
  <c r="O54" i="1"/>
  <c r="P54" i="1"/>
  <c r="M55" i="1"/>
  <c r="N55" i="1"/>
  <c r="O55" i="1"/>
  <c r="P55" i="1"/>
  <c r="M56" i="1"/>
  <c r="N56" i="1"/>
  <c r="O56" i="1"/>
  <c r="P56" i="1"/>
  <c r="L52" i="1"/>
  <c r="L53" i="1"/>
  <c r="L54" i="1"/>
  <c r="L55" i="1"/>
  <c r="L56" i="1"/>
  <c r="L50" i="1"/>
  <c r="P50" i="1"/>
  <c r="O50" i="1"/>
  <c r="N50" i="1"/>
  <c r="M50" i="1"/>
  <c r="P49" i="1"/>
  <c r="O49" i="1"/>
  <c r="N49" i="1"/>
  <c r="M49" i="1"/>
  <c r="L49" i="1"/>
  <c r="P48" i="1"/>
  <c r="O48" i="1"/>
  <c r="N48" i="1"/>
  <c r="M48" i="1"/>
  <c r="L48" i="1"/>
  <c r="P47" i="1"/>
  <c r="O47" i="1"/>
  <c r="N47" i="1"/>
  <c r="M47" i="1"/>
  <c r="L47" i="1"/>
  <c r="P46" i="1"/>
  <c r="O46" i="1"/>
  <c r="N46" i="1"/>
  <c r="M46" i="1"/>
  <c r="L46" i="1"/>
  <c r="P45" i="1"/>
  <c r="O45" i="1"/>
  <c r="N45" i="1"/>
  <c r="M45" i="1"/>
  <c r="L45" i="1"/>
  <c r="P44" i="1"/>
  <c r="O44" i="1"/>
  <c r="N44" i="1"/>
  <c r="M44" i="1"/>
  <c r="L44" i="1"/>
  <c r="P43" i="1"/>
  <c r="O43" i="1"/>
  <c r="N43" i="1"/>
  <c r="M43" i="1"/>
  <c r="L43" i="1"/>
  <c r="P42" i="1"/>
  <c r="O42" i="1"/>
  <c r="L42" i="1"/>
  <c r="P36" i="1"/>
  <c r="O36" i="1"/>
  <c r="N36" i="1"/>
  <c r="M36" i="1"/>
  <c r="L36" i="1"/>
  <c r="P35" i="1"/>
  <c r="O35" i="1"/>
  <c r="N35" i="1"/>
  <c r="M35" i="1"/>
  <c r="L35" i="1"/>
  <c r="P34" i="1"/>
  <c r="P37" i="1" s="1"/>
  <c r="P38" i="1" s="1"/>
  <c r="O34" i="1"/>
  <c r="N34" i="1"/>
  <c r="M34" i="1"/>
  <c r="M57" i="1" s="1"/>
  <c r="L34" i="1"/>
  <c r="P33" i="1"/>
  <c r="O33" i="1"/>
  <c r="N33" i="1"/>
  <c r="M33" i="1"/>
  <c r="L33" i="1"/>
  <c r="P32" i="1"/>
  <c r="O32" i="1"/>
  <c r="N32" i="1"/>
  <c r="M32" i="1"/>
  <c r="L32" i="1"/>
  <c r="P31" i="1"/>
  <c r="O31" i="1"/>
  <c r="N31" i="1"/>
  <c r="M31" i="1"/>
  <c r="L31" i="1"/>
  <c r="P30" i="1"/>
  <c r="O30" i="1"/>
  <c r="N30" i="1"/>
  <c r="Q30" i="1" s="1"/>
  <c r="M30" i="1"/>
  <c r="L30" i="1"/>
  <c r="P29" i="1"/>
  <c r="O29" i="1"/>
  <c r="N29" i="1"/>
  <c r="M29" i="1"/>
  <c r="L29" i="1"/>
  <c r="P28" i="1"/>
  <c r="O28" i="1"/>
  <c r="N28" i="1"/>
  <c r="M28" i="1"/>
  <c r="L28" i="1"/>
  <c r="P27" i="1"/>
  <c r="O27" i="1"/>
  <c r="N27" i="1"/>
  <c r="M27" i="1"/>
  <c r="L27" i="1"/>
  <c r="P26" i="1"/>
  <c r="O26" i="1"/>
  <c r="N26" i="1"/>
  <c r="M26" i="1"/>
  <c r="L26" i="1"/>
  <c r="P25" i="1"/>
  <c r="O25" i="1"/>
  <c r="N25" i="1"/>
  <c r="M25" i="1"/>
  <c r="L25" i="1"/>
  <c r="P24" i="1"/>
  <c r="O24" i="1"/>
  <c r="N24" i="1"/>
  <c r="N51" i="1" s="1"/>
  <c r="M24" i="1"/>
  <c r="L24" i="1"/>
  <c r="L37" i="1" s="1"/>
  <c r="P20" i="1"/>
  <c r="O20" i="1"/>
  <c r="N20" i="1"/>
  <c r="M20" i="1"/>
  <c r="L20" i="1"/>
  <c r="P19" i="1"/>
  <c r="O19" i="1"/>
  <c r="N19" i="1"/>
  <c r="M19" i="1"/>
  <c r="L19" i="1"/>
  <c r="P18" i="1"/>
  <c r="O18" i="1"/>
  <c r="N18" i="1"/>
  <c r="M18" i="1"/>
  <c r="L18" i="1"/>
  <c r="P17" i="1"/>
  <c r="O17" i="1"/>
  <c r="N17" i="1"/>
  <c r="M17" i="1"/>
  <c r="L17" i="1"/>
  <c r="P16" i="1"/>
  <c r="O16" i="1"/>
  <c r="N16" i="1"/>
  <c r="M16" i="1"/>
  <c r="L16" i="1"/>
  <c r="P15" i="1"/>
  <c r="O15" i="1"/>
  <c r="N15" i="1"/>
  <c r="M15" i="1"/>
  <c r="L15" i="1"/>
  <c r="P14" i="1"/>
  <c r="O14" i="1"/>
  <c r="N14" i="1"/>
  <c r="M14" i="1"/>
  <c r="L14" i="1"/>
  <c r="P13" i="1"/>
  <c r="O13" i="1"/>
  <c r="N13" i="1"/>
  <c r="M13" i="1"/>
  <c r="L13" i="1"/>
  <c r="P12" i="1"/>
  <c r="O12" i="1"/>
  <c r="N12" i="1"/>
  <c r="M12" i="1"/>
  <c r="L12" i="1"/>
  <c r="P11" i="1"/>
  <c r="P41" i="1"/>
  <c r="O11" i="1"/>
  <c r="O41" i="1"/>
  <c r="N11" i="1"/>
  <c r="M11" i="1"/>
  <c r="L11" i="1"/>
  <c r="L41" i="1"/>
  <c r="E120" i="1"/>
  <c r="D127" i="1"/>
  <c r="E126" i="1"/>
  <c r="D125" i="1"/>
  <c r="E125" i="1"/>
  <c r="G125" i="1"/>
  <c r="H125" i="1"/>
  <c r="D124" i="1"/>
  <c r="E124" i="1"/>
  <c r="G124" i="1"/>
  <c r="H124" i="1"/>
  <c r="D123" i="1"/>
  <c r="E123" i="1"/>
  <c r="G123" i="1"/>
  <c r="H123" i="1"/>
  <c r="D122" i="1"/>
  <c r="E122" i="1"/>
  <c r="G122" i="1"/>
  <c r="H122" i="1"/>
  <c r="D121" i="1"/>
  <c r="E121" i="1"/>
  <c r="G121" i="1"/>
  <c r="H121" i="1"/>
  <c r="H120" i="1"/>
  <c r="G120" i="1"/>
  <c r="O98" i="1" s="1"/>
  <c r="D120" i="1"/>
  <c r="G100" i="1"/>
  <c r="H100" i="1"/>
  <c r="H99" i="1"/>
  <c r="J59" i="1"/>
  <c r="I59" i="1"/>
  <c r="H59" i="1"/>
  <c r="G59" i="1"/>
  <c r="J58" i="1"/>
  <c r="I58" i="1"/>
  <c r="H58" i="1"/>
  <c r="G58" i="1"/>
  <c r="J57" i="1"/>
  <c r="I57" i="1"/>
  <c r="H57" i="1"/>
  <c r="G57" i="1"/>
  <c r="J56" i="1"/>
  <c r="I56" i="1"/>
  <c r="H56" i="1"/>
  <c r="G56" i="1"/>
  <c r="J55" i="1"/>
  <c r="I55" i="1"/>
  <c r="H55" i="1"/>
  <c r="G55" i="1"/>
  <c r="J54" i="1"/>
  <c r="I54" i="1"/>
  <c r="H54" i="1"/>
  <c r="G54" i="1"/>
  <c r="J53" i="1"/>
  <c r="I53" i="1"/>
  <c r="H53" i="1"/>
  <c r="G53" i="1"/>
  <c r="J52" i="1"/>
  <c r="I52" i="1"/>
  <c r="H52" i="1"/>
  <c r="G52" i="1"/>
  <c r="J51" i="1"/>
  <c r="I51" i="1"/>
  <c r="H51" i="1"/>
  <c r="G51" i="1"/>
  <c r="J50" i="1"/>
  <c r="I50" i="1"/>
  <c r="H50" i="1"/>
  <c r="G50" i="1"/>
  <c r="J49" i="1"/>
  <c r="I49" i="1"/>
  <c r="H49" i="1"/>
  <c r="G49" i="1"/>
  <c r="J48" i="1"/>
  <c r="I48" i="1"/>
  <c r="H48" i="1"/>
  <c r="G48" i="1"/>
  <c r="J47" i="1"/>
  <c r="I47" i="1"/>
  <c r="H47" i="1"/>
  <c r="G47" i="1"/>
  <c r="J46" i="1"/>
  <c r="I46" i="1"/>
  <c r="H46" i="1"/>
  <c r="G46" i="1"/>
  <c r="J45" i="1"/>
  <c r="I45" i="1"/>
  <c r="H45" i="1"/>
  <c r="G45" i="1"/>
  <c r="J44" i="1"/>
  <c r="I44" i="1"/>
  <c r="H44" i="1"/>
  <c r="G44" i="1"/>
  <c r="J43" i="1"/>
  <c r="I43" i="1"/>
  <c r="H43" i="1"/>
  <c r="G43" i="1"/>
  <c r="J42" i="1"/>
  <c r="I42" i="1"/>
  <c r="H42" i="1"/>
  <c r="G42" i="1"/>
  <c r="J41" i="1"/>
  <c r="I41" i="1"/>
  <c r="H41" i="1"/>
  <c r="N41" i="1" s="1"/>
  <c r="G41" i="1"/>
  <c r="C50" i="1"/>
  <c r="C49" i="1"/>
  <c r="C48" i="1"/>
  <c r="C47" i="1"/>
  <c r="C46" i="1"/>
  <c r="C45" i="1"/>
  <c r="C44" i="1"/>
  <c r="C43" i="1"/>
  <c r="C42" i="1"/>
  <c r="C41" i="1"/>
  <c r="N98" i="1"/>
  <c r="Q88" i="1"/>
  <c r="Q83" i="1"/>
  <c r="Q82" i="1"/>
  <c r="P86" i="1"/>
  <c r="O86" i="1"/>
  <c r="N86" i="1"/>
  <c r="M86" i="1"/>
  <c r="L86" i="1"/>
  <c r="I13" i="11"/>
  <c r="H13" i="11"/>
  <c r="G13" i="11"/>
  <c r="F13" i="11"/>
  <c r="E13" i="11"/>
  <c r="L12" i="11"/>
  <c r="M12" i="11"/>
  <c r="N12" i="11"/>
  <c r="J12" i="11"/>
  <c r="L11" i="11"/>
  <c r="J11" i="11"/>
  <c r="L10" i="11"/>
  <c r="M10" i="11"/>
  <c r="N10" i="11"/>
  <c r="J10" i="11"/>
  <c r="L9" i="11"/>
  <c r="J9" i="11"/>
  <c r="L8" i="11"/>
  <c r="M8" i="11"/>
  <c r="N8" i="11"/>
  <c r="J8" i="11"/>
  <c r="L7" i="11"/>
  <c r="J7" i="11"/>
  <c r="L6" i="11"/>
  <c r="M6" i="11"/>
  <c r="N6" i="11"/>
  <c r="J6" i="11"/>
  <c r="L5" i="11"/>
  <c r="J5" i="11"/>
  <c r="L4" i="11"/>
  <c r="M4" i="11"/>
  <c r="N4" i="11"/>
  <c r="J4" i="11"/>
  <c r="L3" i="11"/>
  <c r="M3" i="11" s="1"/>
  <c r="N3" i="11" s="1"/>
  <c r="J3" i="11"/>
  <c r="J13" i="11" s="1"/>
  <c r="O4" i="11"/>
  <c r="P4" i="11"/>
  <c r="M5" i="11"/>
  <c r="O6" i="11"/>
  <c r="P6" i="11"/>
  <c r="M7" i="11"/>
  <c r="N7" i="11"/>
  <c r="O8" i="11"/>
  <c r="P8" i="11"/>
  <c r="M9" i="11"/>
  <c r="N9" i="11"/>
  <c r="O10" i="11"/>
  <c r="P10" i="11"/>
  <c r="M11" i="11"/>
  <c r="N11" i="11"/>
  <c r="O12" i="11"/>
  <c r="P12" i="11"/>
  <c r="O7" i="11"/>
  <c r="P7" i="11"/>
  <c r="N5" i="11"/>
  <c r="O5" i="11"/>
  <c r="O9" i="11"/>
  <c r="P9" i="11"/>
  <c r="O11" i="11"/>
  <c r="P11" i="11"/>
  <c r="P5" i="11"/>
  <c r="L13" i="11"/>
  <c r="E16" i="11" s="1"/>
  <c r="B1" i="10"/>
  <c r="I12" i="10"/>
  <c r="B14" i="10"/>
  <c r="J13" i="10"/>
  <c r="I13" i="10"/>
  <c r="H13" i="10"/>
  <c r="G13" i="10"/>
  <c r="F13" i="10"/>
  <c r="F12" i="10"/>
  <c r="J11" i="10"/>
  <c r="I11" i="10"/>
  <c r="H11" i="10"/>
  <c r="G11" i="10"/>
  <c r="F11" i="10"/>
  <c r="J10" i="10"/>
  <c r="I10" i="10"/>
  <c r="H10" i="10"/>
  <c r="G10" i="10"/>
  <c r="F10" i="10"/>
  <c r="J9" i="10"/>
  <c r="I9" i="10"/>
  <c r="H9" i="10"/>
  <c r="G9" i="10"/>
  <c r="F9" i="10"/>
  <c r="K5" i="10"/>
  <c r="E15" i="10"/>
  <c r="K9" i="10"/>
  <c r="K10" i="10"/>
  <c r="K13" i="10"/>
  <c r="K11" i="10"/>
  <c r="H12" i="10"/>
  <c r="H14" i="10"/>
  <c r="J12" i="10"/>
  <c r="J14" i="10"/>
  <c r="I14" i="10"/>
  <c r="G12" i="10"/>
  <c r="F14" i="10"/>
  <c r="K12" i="10"/>
  <c r="M77" i="1"/>
  <c r="P77" i="1"/>
  <c r="L77" i="1"/>
  <c r="O77" i="1"/>
  <c r="N77" i="1"/>
  <c r="G14" i="10"/>
  <c r="K14" i="10"/>
  <c r="Q77" i="1"/>
  <c r="Q68" i="1"/>
  <c r="Q67" i="1"/>
  <c r="B55" i="1"/>
  <c r="B54" i="1"/>
  <c r="B53" i="1"/>
  <c r="B52" i="1"/>
  <c r="Q52" i="1"/>
  <c r="Q25" i="1"/>
  <c r="Q27" i="1"/>
  <c r="Q54" i="1"/>
  <c r="Q26" i="1"/>
  <c r="Q53" i="1"/>
  <c r="Q28" i="1"/>
  <c r="Q55" i="1"/>
  <c r="H90" i="9"/>
  <c r="H84" i="9"/>
  <c r="H72" i="9"/>
  <c r="H66" i="9"/>
  <c r="H54" i="9"/>
  <c r="H48" i="9"/>
  <c r="H36" i="9"/>
  <c r="H30" i="9"/>
  <c r="H18" i="9"/>
  <c r="H12" i="9"/>
  <c r="H19" i="9" s="1"/>
  <c r="H92" i="9" s="1"/>
  <c r="J90" i="9"/>
  <c r="I90" i="9"/>
  <c r="G90" i="9"/>
  <c r="F90" i="9"/>
  <c r="K89" i="9"/>
  <c r="K88" i="9"/>
  <c r="K87" i="9"/>
  <c r="K86" i="9"/>
  <c r="J84" i="9"/>
  <c r="I84" i="9"/>
  <c r="G84" i="9"/>
  <c r="G91" i="9"/>
  <c r="F84" i="9"/>
  <c r="K83" i="9"/>
  <c r="K82" i="9"/>
  <c r="K81" i="9"/>
  <c r="K80" i="9"/>
  <c r="K79" i="9"/>
  <c r="K78" i="9"/>
  <c r="K77" i="9"/>
  <c r="J72" i="9"/>
  <c r="I72" i="9"/>
  <c r="G72" i="9"/>
  <c r="F72" i="9"/>
  <c r="K71" i="9"/>
  <c r="K70" i="9"/>
  <c r="K69" i="9"/>
  <c r="K68" i="9"/>
  <c r="J66" i="9"/>
  <c r="I66" i="9"/>
  <c r="H73" i="9"/>
  <c r="G66" i="9"/>
  <c r="F66" i="9"/>
  <c r="K65" i="9"/>
  <c r="K64" i="9"/>
  <c r="K63" i="9"/>
  <c r="K62" i="9"/>
  <c r="K61" i="9"/>
  <c r="K60" i="9"/>
  <c r="K59" i="9"/>
  <c r="J54" i="9"/>
  <c r="I54" i="9"/>
  <c r="G54" i="9"/>
  <c r="G55" i="9" s="1"/>
  <c r="F54" i="9"/>
  <c r="K53" i="9"/>
  <c r="K52" i="9"/>
  <c r="K51" i="9"/>
  <c r="K50" i="9"/>
  <c r="K54" i="9" s="1"/>
  <c r="J48" i="9"/>
  <c r="I48" i="9"/>
  <c r="H55" i="9"/>
  <c r="G48" i="9"/>
  <c r="F48" i="9"/>
  <c r="K47" i="9"/>
  <c r="K46" i="9"/>
  <c r="K45" i="9"/>
  <c r="K44" i="9"/>
  <c r="K43" i="9"/>
  <c r="K42" i="9"/>
  <c r="K41" i="9"/>
  <c r="J36" i="9"/>
  <c r="I36" i="9"/>
  <c r="G36" i="9"/>
  <c r="F36" i="9"/>
  <c r="K35" i="9"/>
  <c r="K34" i="9"/>
  <c r="K33" i="9"/>
  <c r="K32" i="9"/>
  <c r="J30" i="9"/>
  <c r="I30" i="9"/>
  <c r="H37" i="9"/>
  <c r="G30" i="9"/>
  <c r="F30" i="9"/>
  <c r="K29" i="9"/>
  <c r="K28" i="9"/>
  <c r="K27" i="9"/>
  <c r="K26" i="9"/>
  <c r="K25" i="9"/>
  <c r="K24" i="9"/>
  <c r="K23" i="9"/>
  <c r="J18" i="9"/>
  <c r="J19" i="9" s="1"/>
  <c r="I18" i="9"/>
  <c r="G18" i="9"/>
  <c r="G19" i="9" s="1"/>
  <c r="F18" i="9"/>
  <c r="K17" i="9"/>
  <c r="K16" i="9"/>
  <c r="K15" i="9"/>
  <c r="K14" i="9"/>
  <c r="K18" i="9" s="1"/>
  <c r="L74" i="1" s="1"/>
  <c r="J12" i="9"/>
  <c r="I12" i="9"/>
  <c r="G12" i="9"/>
  <c r="F12" i="9"/>
  <c r="F19" i="9" s="1"/>
  <c r="K11" i="9"/>
  <c r="K10" i="9"/>
  <c r="K9" i="9"/>
  <c r="K8" i="9"/>
  <c r="K7" i="9"/>
  <c r="K6" i="9"/>
  <c r="K5" i="9"/>
  <c r="K4" i="9"/>
  <c r="K12" i="9" s="1"/>
  <c r="K30" i="9"/>
  <c r="M73" i="1"/>
  <c r="K36" i="9"/>
  <c r="M74" i="1"/>
  <c r="K48" i="9"/>
  <c r="N73" i="1"/>
  <c r="K66" i="9"/>
  <c r="O73" i="1"/>
  <c r="K84" i="9"/>
  <c r="P73" i="1"/>
  <c r="K90" i="9"/>
  <c r="P74" i="1"/>
  <c r="G73" i="9"/>
  <c r="F37" i="9"/>
  <c r="J37" i="9"/>
  <c r="I91" i="9"/>
  <c r="F91" i="9"/>
  <c r="J91" i="9"/>
  <c r="I55" i="9"/>
  <c r="F55" i="9"/>
  <c r="I19" i="9"/>
  <c r="H91" i="9"/>
  <c r="F73" i="9"/>
  <c r="J73" i="9"/>
  <c r="I73" i="9"/>
  <c r="K72" i="9"/>
  <c r="J55" i="9"/>
  <c r="I37" i="9"/>
  <c r="G37" i="9"/>
  <c r="D126" i="1"/>
  <c r="H127" i="1"/>
  <c r="G127" i="1"/>
  <c r="E127" i="1"/>
  <c r="H126" i="1"/>
  <c r="G126" i="1"/>
  <c r="G98" i="1"/>
  <c r="B56" i="1"/>
  <c r="B43" i="1"/>
  <c r="B42" i="1"/>
  <c r="B50" i="1"/>
  <c r="B49" i="1"/>
  <c r="B48" i="1"/>
  <c r="B47" i="1"/>
  <c r="B57" i="1"/>
  <c r="B46" i="1"/>
  <c r="B45" i="1"/>
  <c r="B44" i="1"/>
  <c r="G18" i="5"/>
  <c r="G17" i="5"/>
  <c r="G16" i="5"/>
  <c r="G15" i="5"/>
  <c r="G14" i="5"/>
  <c r="G13" i="5"/>
  <c r="G12" i="5"/>
  <c r="G11" i="5"/>
  <c r="G10" i="5"/>
  <c r="G9" i="5"/>
  <c r="G8" i="5"/>
  <c r="G7" i="5"/>
  <c r="G6" i="5"/>
  <c r="G5" i="5"/>
  <c r="G4" i="5"/>
  <c r="G3" i="5"/>
  <c r="F19" i="5"/>
  <c r="P80" i="1"/>
  <c r="E19" i="5"/>
  <c r="O80" i="1"/>
  <c r="D19" i="5"/>
  <c r="N80" i="1" s="1"/>
  <c r="C19" i="5"/>
  <c r="M80" i="1"/>
  <c r="B19" i="5"/>
  <c r="L80" i="1" s="1"/>
  <c r="Q89" i="1"/>
  <c r="L71" i="1"/>
  <c r="Q70" i="1"/>
  <c r="Q69" i="1"/>
  <c r="Q66" i="1"/>
  <c r="B59" i="1"/>
  <c r="B58" i="1"/>
  <c r="B51" i="1"/>
  <c r="B41" i="1"/>
  <c r="M71" i="1"/>
  <c r="N71" i="1"/>
  <c r="O71" i="1"/>
  <c r="P71" i="1"/>
  <c r="Q81" i="1"/>
  <c r="Q84" i="1"/>
  <c r="Q85" i="1"/>
  <c r="Q87" i="1"/>
  <c r="P98" i="1"/>
  <c r="G19" i="5"/>
  <c r="M98" i="1"/>
  <c r="L98" i="1"/>
  <c r="M75" i="1"/>
  <c r="K37" i="9"/>
  <c r="Q18" i="1"/>
  <c r="Q17" i="1"/>
  <c r="P21" i="1"/>
  <c r="O21" i="1"/>
  <c r="P75" i="1"/>
  <c r="Q20" i="1"/>
  <c r="Q19" i="1"/>
  <c r="Q29" i="1"/>
  <c r="Q71" i="1"/>
  <c r="Q11" i="1"/>
  <c r="Q31" i="1"/>
  <c r="Q13" i="1"/>
  <c r="Q86" i="1"/>
  <c r="Q50" i="1"/>
  <c r="Q32" i="1"/>
  <c r="Q33" i="1"/>
  <c r="Q14" i="1"/>
  <c r="Q15" i="1"/>
  <c r="Q16" i="1"/>
  <c r="Q49" i="1"/>
  <c r="Q47" i="1"/>
  <c r="Q43" i="1"/>
  <c r="Q56" i="1"/>
  <c r="K91" i="9"/>
  <c r="Q44" i="1"/>
  <c r="Q45" i="1"/>
  <c r="Q46" i="1"/>
  <c r="Q48" i="1"/>
  <c r="Q59" i="1"/>
  <c r="Q35" i="1"/>
  <c r="Q36" i="1"/>
  <c r="K73" i="9"/>
  <c r="O74" i="1"/>
  <c r="O75" i="1"/>
  <c r="Q58" i="1"/>
  <c r="P92" i="1"/>
  <c r="O92" i="1"/>
  <c r="M92" i="1" l="1"/>
  <c r="H91" i="1"/>
  <c r="O3" i="11"/>
  <c r="E17" i="11"/>
  <c r="E18" i="11" s="1"/>
  <c r="L92" i="1"/>
  <c r="Q80" i="1"/>
  <c r="F92" i="9"/>
  <c r="G92" i="9"/>
  <c r="K55" i="9"/>
  <c r="N74" i="1"/>
  <c r="N75" i="1" s="1"/>
  <c r="I92" i="9"/>
  <c r="J92" i="9"/>
  <c r="K19" i="9"/>
  <c r="L73" i="1"/>
  <c r="Q61" i="1"/>
  <c r="M42" i="1"/>
  <c r="P62" i="1"/>
  <c r="P63" i="1" s="1"/>
  <c r="P94" i="1" s="1"/>
  <c r="M41" i="1"/>
  <c r="Q34" i="1"/>
  <c r="N57" i="1"/>
  <c r="Q57" i="1" s="1"/>
  <c r="M37" i="1"/>
  <c r="N37" i="1"/>
  <c r="Q24" i="1"/>
  <c r="M51" i="1"/>
  <c r="L51" i="1"/>
  <c r="Q51" i="1" s="1"/>
  <c r="O62" i="1"/>
  <c r="O37" i="1"/>
  <c r="M62" i="1"/>
  <c r="Q41" i="1"/>
  <c r="M21" i="1"/>
  <c r="Q12" i="1"/>
  <c r="N42" i="1"/>
  <c r="N62" i="1" s="1"/>
  <c r="L21" i="1"/>
  <c r="L38" i="1" s="1"/>
  <c r="N21" i="1"/>
  <c r="N91" i="1" l="1"/>
  <c r="I91" i="1"/>
  <c r="J91" i="1" s="1"/>
  <c r="P3" i="11"/>
  <c r="P13" i="11" s="1"/>
  <c r="K92" i="9"/>
  <c r="Q74" i="1"/>
  <c r="L75" i="1"/>
  <c r="Q73" i="1"/>
  <c r="Q75" i="1" s="1"/>
  <c r="Q42" i="1"/>
  <c r="M38" i="1"/>
  <c r="Q37" i="1"/>
  <c r="N38" i="1"/>
  <c r="O38" i="1"/>
  <c r="O63" i="1" s="1"/>
  <c r="O94" i="1" s="1"/>
  <c r="O97" i="1" s="1"/>
  <c r="O99" i="1" s="1"/>
  <c r="O100" i="1" s="1"/>
  <c r="L62" i="1"/>
  <c r="Q62" i="1" s="1"/>
  <c r="M63" i="1"/>
  <c r="M94" i="1" s="1"/>
  <c r="M97" i="1" s="1"/>
  <c r="M99" i="1" s="1"/>
  <c r="M100" i="1" s="1"/>
  <c r="Q21" i="1"/>
  <c r="Q91" i="1" l="1"/>
  <c r="N92" i="1"/>
  <c r="Q92" i="1" s="1"/>
  <c r="O13" i="11"/>
  <c r="M13" i="11"/>
  <c r="P97" i="1"/>
  <c r="P99" i="1" s="1"/>
  <c r="P100" i="1" s="1"/>
  <c r="I16" i="11"/>
  <c r="I17" i="11"/>
  <c r="I18" i="11" s="1"/>
  <c r="N13" i="11"/>
  <c r="Q38" i="1"/>
  <c r="N63" i="1"/>
  <c r="N94" i="1" s="1"/>
  <c r="N97" i="1" s="1"/>
  <c r="N99" i="1" s="1"/>
  <c r="N100" i="1" s="1"/>
  <c r="L63" i="1"/>
  <c r="L94" i="1"/>
  <c r="G16" i="11" l="1"/>
  <c r="G17" i="11"/>
  <c r="F16" i="11"/>
  <c r="F17" i="11"/>
  <c r="H17" i="11"/>
  <c r="H16" i="11"/>
  <c r="Q63" i="1"/>
  <c r="L97" i="1"/>
  <c r="Q94" i="1"/>
  <c r="F18" i="11" l="1"/>
  <c r="J17" i="11"/>
  <c r="J16" i="11"/>
  <c r="H18" i="11"/>
  <c r="G18" i="11"/>
  <c r="Q97" i="1"/>
  <c r="L99" i="1"/>
  <c r="J18" i="11" l="1"/>
  <c r="L100" i="1"/>
  <c r="Q100" i="1" s="1"/>
  <c r="Q99" i="1"/>
</calcChain>
</file>

<file path=xl/comments1.xml><?xml version="1.0" encoding="utf-8"?>
<comments xmlns="http://schemas.openxmlformats.org/spreadsheetml/2006/main">
  <authors>
    <author>Huskey, Jada R</author>
    <author>Jada Huskey</author>
  </authors>
  <commentList>
    <comment ref="B5" authorId="0" shapeId="0">
      <text>
        <r>
          <rPr>
            <b/>
            <sz val="9"/>
            <color indexed="10"/>
            <rFont val="Tahoma"/>
            <family val="2"/>
          </rPr>
          <t>IMPORTANT:</t>
        </r>
        <r>
          <rPr>
            <sz val="9"/>
            <color indexed="81"/>
            <rFont val="Tahoma"/>
            <family val="2"/>
          </rPr>
          <t xml:space="preserve">
</t>
        </r>
        <r>
          <rPr>
            <sz val="8"/>
            <color indexed="81"/>
            <rFont val="Tahoma"/>
            <family val="2"/>
          </rPr>
          <t xml:space="preserve">In order to calculate F&amp;A and Total Costs, 
you </t>
        </r>
        <r>
          <rPr>
            <b/>
            <sz val="8"/>
            <color indexed="81"/>
            <rFont val="Tahoma"/>
            <family val="2"/>
          </rPr>
          <t>MUST</t>
        </r>
        <r>
          <rPr>
            <sz val="8"/>
            <color indexed="81"/>
            <rFont val="Tahoma"/>
            <family val="2"/>
          </rPr>
          <t xml:space="preserve"> enter a </t>
        </r>
        <r>
          <rPr>
            <b/>
            <sz val="8"/>
            <color indexed="81"/>
            <rFont val="Tahoma"/>
            <family val="2"/>
          </rPr>
          <t xml:space="preserve">Start Date </t>
        </r>
        <r>
          <rPr>
            <sz val="8"/>
            <color indexed="81"/>
            <rFont val="Tahoma"/>
            <family val="2"/>
          </rPr>
          <t>in cell</t>
        </r>
        <r>
          <rPr>
            <b/>
            <sz val="8"/>
            <color indexed="81"/>
            <rFont val="Tahoma"/>
            <family val="2"/>
          </rPr>
          <t xml:space="preserve"> D5.</t>
        </r>
      </text>
    </comment>
    <comment ref="A10" authorId="0" shapeId="0">
      <text>
        <r>
          <rPr>
            <b/>
            <sz val="8"/>
            <color indexed="81"/>
            <rFont val="Tahoma"/>
            <family val="2"/>
          </rPr>
          <t>It is recommended</t>
        </r>
        <r>
          <rPr>
            <sz val="8"/>
            <color indexed="81"/>
            <rFont val="Tahoma"/>
            <family val="2"/>
          </rPr>
          <t xml:space="preserve"> that salaries include an inflationary increase in 
Y2-Y5, therefore, </t>
        </r>
        <r>
          <rPr>
            <u/>
            <sz val="8"/>
            <color indexed="81"/>
            <rFont val="Tahoma"/>
            <family val="2"/>
          </rPr>
          <t>the default for inflation is "Yes"</t>
        </r>
        <r>
          <rPr>
            <sz val="8"/>
            <color indexed="81"/>
            <rFont val="Tahoma"/>
            <family val="2"/>
          </rPr>
          <t xml:space="preserve">.  
</t>
        </r>
        <r>
          <rPr>
            <b/>
            <sz val="8"/>
            <color indexed="81"/>
            <rFont val="Tahoma"/>
            <family val="2"/>
          </rPr>
          <t>However,</t>
        </r>
        <r>
          <rPr>
            <sz val="8"/>
            <color indexed="81"/>
            <rFont val="Tahoma"/>
            <family val="2"/>
          </rPr>
          <t xml:space="preserve"> you may </t>
        </r>
        <r>
          <rPr>
            <u/>
            <sz val="8"/>
            <color indexed="81"/>
            <rFont val="Tahoma"/>
            <family val="2"/>
          </rPr>
          <t xml:space="preserve">turn off inflation for individual </t>
        </r>
        <r>
          <rPr>
            <b/>
            <u/>
            <sz val="8"/>
            <color indexed="39"/>
            <rFont val="Tahoma"/>
            <family val="2"/>
          </rPr>
          <t>UTK</t>
        </r>
        <r>
          <rPr>
            <u/>
            <sz val="8"/>
            <color indexed="81"/>
            <rFont val="Tahoma"/>
            <family val="2"/>
          </rPr>
          <t xml:space="preserve">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 xml:space="preserve">.
</t>
        </r>
        <r>
          <rPr>
            <b/>
            <u/>
            <sz val="8"/>
            <color indexed="81"/>
            <rFont val="Tahoma"/>
            <family val="2"/>
          </rPr>
          <t xml:space="preserve">Do not turn off inflation for </t>
        </r>
        <r>
          <rPr>
            <b/>
            <u/>
            <sz val="8"/>
            <color indexed="10"/>
            <rFont val="Tahoma"/>
            <family val="2"/>
          </rPr>
          <t>JFO</t>
        </r>
        <r>
          <rPr>
            <b/>
            <u/>
            <sz val="8"/>
            <color indexed="81"/>
            <rFont val="Tahoma"/>
            <family val="2"/>
          </rPr>
          <t xml:space="preserve"> salaries</t>
        </r>
        <r>
          <rPr>
            <b/>
            <sz val="8"/>
            <color indexed="81"/>
            <rFont val="Tahoma"/>
            <family val="2"/>
          </rPr>
          <t>.</t>
        </r>
      </text>
    </comment>
    <comment ref="C10" authorId="0" shapeId="0">
      <text>
        <r>
          <rPr>
            <sz val="8"/>
            <color indexed="81"/>
            <rFont val="Tahoma"/>
            <family val="2"/>
          </rPr>
          <t xml:space="preserve">If any member of Senior Personnel is an </t>
        </r>
        <r>
          <rPr>
            <b/>
            <sz val="8"/>
            <color indexed="10"/>
            <rFont val="Tahoma"/>
            <family val="2"/>
          </rPr>
          <t>ORNL employee</t>
        </r>
        <r>
          <rPr>
            <sz val="8"/>
            <color indexed="81"/>
            <rFont val="Tahoma"/>
            <family val="2"/>
          </rPr>
          <t xml:space="preserve"> who will be </t>
        </r>
        <r>
          <rPr>
            <u/>
            <sz val="8"/>
            <color indexed="10"/>
            <rFont val="Tahoma"/>
            <family val="2"/>
          </rPr>
          <t>participating on this project through a Joint Faculty appointment</t>
        </r>
        <r>
          <rPr>
            <sz val="8"/>
            <color indexed="81"/>
            <rFont val="Tahoma"/>
            <family val="2"/>
          </rPr>
          <t xml:space="preserve">, then select </t>
        </r>
        <r>
          <rPr>
            <b/>
            <sz val="8"/>
            <color indexed="81"/>
            <rFont val="Tahoma"/>
            <family val="2"/>
          </rPr>
          <t>"JFO"</t>
        </r>
        <r>
          <rPr>
            <sz val="8"/>
            <color indexed="81"/>
            <rFont val="Tahoma"/>
            <family val="2"/>
          </rPr>
          <t xml:space="preserve"> from the dropdown in </t>
        </r>
        <r>
          <rPr>
            <b/>
            <sz val="8"/>
            <color indexed="81"/>
            <rFont val="Tahoma"/>
            <family val="2"/>
          </rPr>
          <t>column C</t>
        </r>
        <r>
          <rPr>
            <sz val="8"/>
            <color indexed="81"/>
            <rFont val="Tahoma"/>
            <family val="2"/>
          </rPr>
          <t>.</t>
        </r>
      </text>
    </comment>
    <comment ref="D10" authorId="0" shapeId="0">
      <text>
        <r>
          <rPr>
            <sz val="8"/>
            <color indexed="81"/>
            <rFont val="Tahoma"/>
            <family val="2"/>
          </rPr>
          <t>Based on your start date, you may need to inflate current salaries to accomodate an increase that may occur on July 1.</t>
        </r>
      </text>
    </comment>
    <comment ref="E10" authorId="1" shapeId="0">
      <text>
        <r>
          <rPr>
            <sz val="8"/>
            <color indexed="81"/>
            <rFont val="Tahoma"/>
            <family val="2"/>
          </rPr>
          <t xml:space="preserve">Appointment Type for </t>
        </r>
        <r>
          <rPr>
            <b/>
            <sz val="8"/>
            <color indexed="81"/>
            <rFont val="Tahoma"/>
            <family val="2"/>
          </rPr>
          <t>Senior Personnel (PI/Co-PI/Senior Investigator)</t>
        </r>
        <r>
          <rPr>
            <sz val="8"/>
            <color indexed="81"/>
            <rFont val="Tahoma"/>
            <family val="2"/>
          </rPr>
          <t xml:space="preserve">:  EITHER </t>
        </r>
        <r>
          <rPr>
            <b/>
            <u/>
            <sz val="8"/>
            <color indexed="81"/>
            <rFont val="Tahoma"/>
            <family val="2"/>
          </rPr>
          <t>9</t>
        </r>
        <r>
          <rPr>
            <sz val="8"/>
            <color indexed="81"/>
            <rFont val="Tahoma"/>
            <family val="2"/>
          </rPr>
          <t xml:space="preserve"> month or </t>
        </r>
        <r>
          <rPr>
            <b/>
            <u/>
            <sz val="8"/>
            <color indexed="81"/>
            <rFont val="Tahoma"/>
            <family val="2"/>
          </rPr>
          <t>12</t>
        </r>
        <r>
          <rPr>
            <sz val="8"/>
            <color indexed="81"/>
            <rFont val="Tahoma"/>
            <family val="2"/>
          </rPr>
          <t xml:space="preserve"> month.
</t>
        </r>
        <r>
          <rPr>
            <sz val="8"/>
            <color indexed="10"/>
            <rFont val="Tahoma"/>
            <family val="2"/>
          </rPr>
          <t xml:space="preserve">In order to calculate salary, you </t>
        </r>
        <r>
          <rPr>
            <b/>
            <sz val="8"/>
            <color indexed="10"/>
            <rFont val="Tahoma"/>
            <family val="2"/>
          </rPr>
          <t>MUST</t>
        </r>
        <r>
          <rPr>
            <sz val="8"/>
            <color indexed="10"/>
            <rFont val="Tahoma"/>
            <family val="2"/>
          </rPr>
          <t xml:space="preserve"> enter the </t>
        </r>
        <r>
          <rPr>
            <b/>
            <u/>
            <sz val="8"/>
            <color indexed="10"/>
            <rFont val="Tahoma"/>
            <family val="2"/>
          </rPr>
          <t>Appointment Type</t>
        </r>
        <r>
          <rPr>
            <sz val="8"/>
            <color indexed="10"/>
            <rFont val="Tahoma"/>
            <family val="2"/>
          </rPr>
          <t xml:space="preserve"> for each individual listed in Senior Personnel.</t>
        </r>
      </text>
    </comment>
    <comment ref="F10" authorId="0" shapeId="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 will work on the project.</t>
        </r>
      </text>
    </comment>
    <comment ref="A23" authorId="0" shapeId="0">
      <text>
        <r>
          <rPr>
            <b/>
            <sz val="8"/>
            <color indexed="81"/>
            <rFont val="Tahoma"/>
            <family val="2"/>
          </rPr>
          <t>It is recommended</t>
        </r>
        <r>
          <rPr>
            <sz val="8"/>
            <color indexed="81"/>
            <rFont val="Tahoma"/>
            <family val="2"/>
          </rPr>
          <t xml:space="preserve"> that salaries include an inflationary increase in 
Y2-Y5, therefore, the default for inflation is "Yes".  
</t>
        </r>
        <r>
          <rPr>
            <b/>
            <sz val="8"/>
            <color indexed="81"/>
            <rFont val="Tahoma"/>
            <family val="2"/>
          </rPr>
          <t>However,</t>
        </r>
        <r>
          <rPr>
            <sz val="8"/>
            <color indexed="81"/>
            <rFont val="Tahoma"/>
            <family val="2"/>
          </rPr>
          <t xml:space="preserve"> you may </t>
        </r>
        <r>
          <rPr>
            <u/>
            <sz val="8"/>
            <color indexed="81"/>
            <rFont val="Tahoma"/>
            <family val="2"/>
          </rPr>
          <t>turn off inflation for individual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t>
        </r>
      </text>
    </comment>
    <comment ref="E23" authorId="0" shapeId="0">
      <text>
        <r>
          <rPr>
            <b/>
            <u/>
            <sz val="8"/>
            <color indexed="81"/>
            <rFont val="Tahoma"/>
            <family val="2"/>
          </rPr>
          <t>How many</t>
        </r>
        <r>
          <rPr>
            <sz val="8"/>
            <color indexed="81"/>
            <rFont val="Tahoma"/>
            <family val="2"/>
          </rPr>
          <t xml:space="preserve"> individuals will be supported in each category listed in cells B24 - B36?
</t>
        </r>
        <r>
          <rPr>
            <sz val="8"/>
            <color indexed="10"/>
            <rFont val="Tahoma"/>
            <family val="2"/>
          </rPr>
          <t xml:space="preserve">In order to calculate salary, you </t>
        </r>
        <r>
          <rPr>
            <b/>
            <sz val="8"/>
            <color indexed="10"/>
            <rFont val="Tahoma"/>
            <family val="2"/>
          </rPr>
          <t>MUST</t>
        </r>
        <r>
          <rPr>
            <sz val="8"/>
            <color indexed="10"/>
            <rFont val="Tahoma"/>
            <family val="2"/>
          </rPr>
          <t xml:space="preserve"> enter the </t>
        </r>
        <r>
          <rPr>
            <b/>
            <u/>
            <sz val="8"/>
            <color indexed="10"/>
            <rFont val="Tahoma"/>
            <family val="2"/>
          </rPr>
          <t>number</t>
        </r>
        <r>
          <rPr>
            <sz val="8"/>
            <color indexed="10"/>
            <rFont val="Tahoma"/>
            <family val="2"/>
          </rPr>
          <t xml:space="preserve"> of individuals to be supported.</t>
        </r>
        <r>
          <rPr>
            <sz val="8"/>
            <color indexed="81"/>
            <rFont val="Tahoma"/>
            <family val="2"/>
          </rPr>
          <t xml:space="preserve"> </t>
        </r>
      </text>
    </comment>
    <comment ref="F23" authorId="0" shapeId="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individual(s) will work on the project.</t>
        </r>
      </text>
    </comment>
    <comment ref="B30" authorId="0" shapeId="0">
      <text>
        <r>
          <rPr>
            <b/>
            <sz val="8"/>
            <color indexed="81"/>
            <rFont val="Tahoma"/>
            <family val="2"/>
          </rPr>
          <t xml:space="preserve">GRA stipends vary widely among colleges and departments.  
</t>
        </r>
        <r>
          <rPr>
            <u/>
            <sz val="8"/>
            <color indexed="81"/>
            <rFont val="Tahoma"/>
            <family val="2"/>
          </rPr>
          <t>Rows</t>
        </r>
        <r>
          <rPr>
            <b/>
            <u/>
            <sz val="8"/>
            <color indexed="81"/>
            <rFont val="Tahoma"/>
            <family val="2"/>
          </rPr>
          <t xml:space="preserve"> </t>
        </r>
        <r>
          <rPr>
            <u/>
            <sz val="8"/>
            <color indexed="81"/>
            <rFont val="Tahoma"/>
            <family val="2"/>
          </rPr>
          <t>30-33</t>
        </r>
        <r>
          <rPr>
            <sz val="8"/>
            <color indexed="81"/>
            <rFont val="Tahoma"/>
            <family val="2"/>
          </rPr>
          <t xml:space="preserve"> are intended to accommodate </t>
        </r>
        <r>
          <rPr>
            <u/>
            <sz val="8"/>
            <color indexed="81"/>
            <rFont val="Tahoma"/>
            <family val="2"/>
          </rPr>
          <t>different</t>
        </r>
        <r>
          <rPr>
            <sz val="8"/>
            <color indexed="81"/>
            <rFont val="Tahoma"/>
            <family val="2"/>
          </rPr>
          <t xml:space="preserve"> stipend amounts from UTK units other than the PI's unit (e.g. TCE, CAS, HCB, Nursing, Bredesen Center, Social Work, etc).
</t>
        </r>
        <r>
          <rPr>
            <b/>
            <sz val="8"/>
            <color indexed="81"/>
            <rFont val="Tahoma"/>
            <family val="2"/>
          </rPr>
          <t xml:space="preserve">For questions about GRA stipends, </t>
        </r>
        <r>
          <rPr>
            <b/>
            <u/>
            <sz val="8"/>
            <color indexed="81"/>
            <rFont val="Tahoma"/>
            <family val="2"/>
          </rPr>
          <t>contact your departmental Business Manager.</t>
        </r>
        <r>
          <rPr>
            <b/>
            <sz val="8"/>
            <color indexed="81"/>
            <rFont val="Tahoma"/>
            <family val="2"/>
          </rPr>
          <t xml:space="preserve">
******************************************************************
</t>
        </r>
        <r>
          <rPr>
            <b/>
            <sz val="10"/>
            <color indexed="10"/>
            <rFont val="Tahoma"/>
            <family val="2"/>
          </rPr>
          <t>IMPORTANT:</t>
        </r>
        <r>
          <rPr>
            <b/>
            <sz val="8"/>
            <color indexed="81"/>
            <rFont val="Tahoma"/>
            <family val="2"/>
          </rPr>
          <t xml:space="preserve">  
</t>
        </r>
        <r>
          <rPr>
            <sz val="8"/>
            <color indexed="81"/>
            <rFont val="Tahoma"/>
            <family val="2"/>
          </rPr>
          <t>Please note that</t>
        </r>
        <r>
          <rPr>
            <b/>
            <sz val="8"/>
            <color indexed="81"/>
            <rFont val="Tahoma"/>
            <family val="2"/>
          </rPr>
          <t xml:space="preserve"> </t>
        </r>
        <r>
          <rPr>
            <sz val="8"/>
            <color indexed="81"/>
            <rFont val="Tahoma"/>
            <family val="2"/>
          </rPr>
          <t xml:space="preserve">GRA Benefits </t>
        </r>
        <r>
          <rPr>
            <u/>
            <sz val="8"/>
            <color indexed="81"/>
            <rFont val="Tahoma"/>
            <family val="2"/>
          </rPr>
          <t>and</t>
        </r>
        <r>
          <rPr>
            <sz val="8"/>
            <color indexed="81"/>
            <rFont val="Tahoma"/>
            <family val="2"/>
          </rPr>
          <t xml:space="preserve"> Tuition are calculated against </t>
        </r>
        <r>
          <rPr>
            <b/>
            <u/>
            <sz val="8"/>
            <color indexed="81"/>
            <rFont val="Tahoma"/>
            <family val="2"/>
          </rPr>
          <t>rows 30-33 ONLY</t>
        </r>
        <r>
          <rPr>
            <sz val="8"/>
            <color indexed="81"/>
            <rFont val="Tahoma"/>
            <family val="2"/>
          </rPr>
          <t xml:space="preserve">.  
</t>
        </r>
        <r>
          <rPr>
            <b/>
            <u/>
            <sz val="8"/>
            <color indexed="81"/>
            <rFont val="Tahoma"/>
            <family val="2"/>
          </rPr>
          <t>If you add GRAs to rows</t>
        </r>
        <r>
          <rPr>
            <u/>
            <sz val="8"/>
            <color indexed="81"/>
            <rFont val="Tahoma"/>
            <family val="2"/>
          </rPr>
          <t xml:space="preserve"> </t>
        </r>
        <r>
          <rPr>
            <b/>
            <u/>
            <sz val="8"/>
            <color indexed="81"/>
            <rFont val="Tahoma"/>
            <family val="2"/>
          </rPr>
          <t>OTHER THAN 30-33</t>
        </r>
        <r>
          <rPr>
            <u/>
            <sz val="8"/>
            <color indexed="81"/>
            <rFont val="Tahoma"/>
            <family val="2"/>
          </rPr>
          <t xml:space="preserve">, this spreadsheet will </t>
        </r>
        <r>
          <rPr>
            <b/>
            <u/>
            <sz val="8"/>
            <color indexed="81"/>
            <rFont val="Tahoma"/>
            <family val="2"/>
          </rPr>
          <t>NOT</t>
        </r>
        <r>
          <rPr>
            <u/>
            <sz val="8"/>
            <color indexed="81"/>
            <rFont val="Tahoma"/>
            <family val="2"/>
          </rPr>
          <t xml:space="preserve"> auto-calculate
Benefits and Tuition for those </t>
        </r>
        <r>
          <rPr>
            <b/>
            <u/>
            <sz val="8"/>
            <color indexed="81"/>
            <rFont val="Tahoma"/>
            <family val="2"/>
          </rPr>
          <t>additional</t>
        </r>
        <r>
          <rPr>
            <u/>
            <sz val="8"/>
            <color indexed="81"/>
            <rFont val="Tahoma"/>
            <family val="2"/>
          </rPr>
          <t xml:space="preserve"> GRAs</t>
        </r>
        <r>
          <rPr>
            <sz val="8"/>
            <color indexed="81"/>
            <rFont val="Tahoma"/>
            <family val="2"/>
          </rPr>
          <t>.</t>
        </r>
      </text>
    </comment>
    <comment ref="B40" authorId="0" shapeId="0">
      <text>
        <r>
          <rPr>
            <b/>
            <u/>
            <sz val="8"/>
            <color indexed="81"/>
            <rFont val="Tahoma"/>
            <family val="2"/>
          </rPr>
          <t>ACTUAL</t>
        </r>
        <r>
          <rPr>
            <b/>
            <sz val="8"/>
            <color indexed="81"/>
            <rFont val="Tahoma"/>
            <family val="2"/>
          </rPr>
          <t xml:space="preserve"> benefit rates will be charged to your funded project.  
</t>
        </r>
        <r>
          <rPr>
            <sz val="8"/>
            <color indexed="81"/>
            <rFont val="Tahoma"/>
            <family val="2"/>
          </rPr>
          <t xml:space="preserve">Your unit may prefer that you use </t>
        </r>
        <r>
          <rPr>
            <b/>
            <u/>
            <sz val="8"/>
            <color indexed="81"/>
            <rFont val="Tahoma"/>
            <family val="2"/>
          </rPr>
          <t>actual</t>
        </r>
        <r>
          <rPr>
            <sz val="8"/>
            <color indexed="81"/>
            <rFont val="Tahoma"/>
            <family val="2"/>
          </rPr>
          <t xml:space="preserve"> rates in your proposal budget, rather than the </t>
        </r>
        <r>
          <rPr>
            <b/>
            <u/>
            <sz val="8"/>
            <color indexed="81"/>
            <rFont val="Tahoma"/>
            <family val="2"/>
          </rPr>
          <t>estimated</t>
        </r>
        <r>
          <rPr>
            <sz val="8"/>
            <color indexed="81"/>
            <rFont val="Tahoma"/>
            <family val="2"/>
          </rPr>
          <t xml:space="preserve"> rates 
included in </t>
        </r>
        <r>
          <rPr>
            <b/>
            <sz val="8"/>
            <color indexed="81"/>
            <rFont val="Tahoma"/>
            <family val="2"/>
          </rPr>
          <t>columns F-J</t>
        </r>
        <r>
          <rPr>
            <sz val="8"/>
            <color indexed="81"/>
            <rFont val="Tahoma"/>
            <family val="2"/>
          </rPr>
          <t xml:space="preserve">.
</t>
        </r>
        <r>
          <rPr>
            <b/>
            <u/>
            <sz val="8"/>
            <color indexed="10"/>
            <rFont val="Tahoma"/>
            <family val="2"/>
          </rPr>
          <t>If you have questions about actual benefit rates, contact your departmental Business Manager</t>
        </r>
        <r>
          <rPr>
            <sz val="8"/>
            <color indexed="10"/>
            <rFont val="Tahoma"/>
            <family val="2"/>
          </rPr>
          <t>.</t>
        </r>
      </text>
    </comment>
    <comment ref="F60" authorId="0" shapeId="0">
      <text>
        <r>
          <rPr>
            <sz val="8"/>
            <color indexed="81"/>
            <rFont val="Tahoma"/>
            <family val="2"/>
          </rPr>
          <t xml:space="preserve">Enter </t>
        </r>
        <r>
          <rPr>
            <b/>
            <u/>
            <sz val="8"/>
            <color indexed="10"/>
            <rFont val="Tahoma"/>
            <family val="2"/>
          </rPr>
          <t>MONTHLY</t>
        </r>
        <r>
          <rPr>
            <sz val="8"/>
            <color indexed="10"/>
            <rFont val="Tahoma"/>
            <family val="2"/>
          </rPr>
          <t xml:space="preserve"> Insurance </t>
        </r>
        <r>
          <rPr>
            <u/>
            <sz val="8"/>
            <color indexed="10"/>
            <rFont val="Tahoma"/>
            <family val="2"/>
          </rPr>
          <t>cost/GRA</t>
        </r>
        <r>
          <rPr>
            <sz val="8"/>
            <color indexed="10"/>
            <rFont val="Tahoma"/>
            <family val="2"/>
          </rPr>
          <t xml:space="preserve"> in cell </t>
        </r>
        <r>
          <rPr>
            <b/>
            <sz val="8"/>
            <color indexed="10"/>
            <rFont val="Tahoma"/>
            <family val="2"/>
          </rPr>
          <t>F61</t>
        </r>
        <r>
          <rPr>
            <sz val="8"/>
            <color indexed="10"/>
            <rFont val="Tahoma"/>
            <family val="2"/>
          </rPr>
          <t>.</t>
        </r>
        <r>
          <rPr>
            <sz val="8"/>
            <color indexed="81"/>
            <rFont val="Tahoma"/>
            <family val="2"/>
          </rPr>
          <t xml:space="preserve">
Based on your start date, you may need to inflate Year 1, to accomodate a rate increases that may occur on July 1.
</t>
        </r>
      </text>
    </comment>
    <comment ref="F90" authorId="0" shapeId="0">
      <text>
        <r>
          <rPr>
            <sz val="8"/>
            <color indexed="10"/>
            <rFont val="Tahoma"/>
            <family val="2"/>
          </rPr>
          <t xml:space="preserve">Enter </t>
        </r>
        <r>
          <rPr>
            <b/>
            <sz val="8"/>
            <color indexed="10"/>
            <rFont val="Tahoma"/>
            <family val="2"/>
          </rPr>
          <t xml:space="preserve">Year 1 </t>
        </r>
        <r>
          <rPr>
            <b/>
            <u/>
            <sz val="8"/>
            <color indexed="10"/>
            <rFont val="Tahoma"/>
            <family val="2"/>
          </rPr>
          <t>ANNUAL</t>
        </r>
        <r>
          <rPr>
            <sz val="8"/>
            <color indexed="10"/>
            <rFont val="Tahoma"/>
            <family val="2"/>
          </rPr>
          <t xml:space="preserve"> Tuition </t>
        </r>
        <r>
          <rPr>
            <u/>
            <sz val="8"/>
            <color indexed="10"/>
            <rFont val="Tahoma"/>
            <family val="2"/>
          </rPr>
          <t>cost/GRA</t>
        </r>
        <r>
          <rPr>
            <sz val="8"/>
            <color indexed="10"/>
            <rFont val="Tahoma"/>
            <family val="2"/>
          </rPr>
          <t xml:space="preserve"> in cell </t>
        </r>
        <r>
          <rPr>
            <b/>
            <sz val="8"/>
            <color indexed="10"/>
            <rFont val="Tahoma"/>
            <family val="2"/>
          </rPr>
          <t>F91</t>
        </r>
        <r>
          <rPr>
            <sz val="8"/>
            <color indexed="10"/>
            <rFont val="Tahoma"/>
            <family val="2"/>
          </rPr>
          <t>.</t>
        </r>
        <r>
          <rPr>
            <sz val="8"/>
            <color indexed="81"/>
            <rFont val="Tahoma"/>
            <family val="2"/>
          </rPr>
          <t xml:space="preserve">
Typically, Tuition assumes </t>
        </r>
        <r>
          <rPr>
            <u/>
            <sz val="8"/>
            <color indexed="81"/>
            <rFont val="Tahoma"/>
            <family val="2"/>
          </rPr>
          <t>three</t>
        </r>
        <r>
          <rPr>
            <sz val="8"/>
            <color indexed="81"/>
            <rFont val="Tahoma"/>
            <family val="2"/>
          </rPr>
          <t xml:space="preserve"> full semesters per year.  </t>
        </r>
        <r>
          <rPr>
            <b/>
            <sz val="8"/>
            <color indexed="81"/>
            <rFont val="Tahoma"/>
            <family val="2"/>
          </rPr>
          <t>However</t>
        </r>
        <r>
          <rPr>
            <sz val="8"/>
            <color indexed="81"/>
            <rFont val="Tahoma"/>
            <family val="2"/>
          </rPr>
          <t xml:space="preserve">, you may budget for a reduced course load in Summer semester.  
Based on your start date, you may need to inflate Year 1 to accomodate a rate increase that may occur on July 1.
</t>
        </r>
      </text>
    </comment>
  </commentList>
</comments>
</file>

<file path=xl/comments2.xml><?xml version="1.0" encoding="utf-8"?>
<comments xmlns="http://schemas.openxmlformats.org/spreadsheetml/2006/main">
  <authors>
    <author>Huskey, Jada R</author>
  </authors>
  <commentList>
    <comment ref="A2" authorId="0" shapeId="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2" authorId="0" shapeId="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2" authorId="0" shapeId="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21" authorId="0" shapeId="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21" authorId="0" shapeId="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21" authorId="0" shapeId="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39" authorId="0" shapeId="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39" authorId="0" shapeId="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39" authorId="0" shapeId="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57" authorId="0" shapeId="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57" authorId="0" shapeId="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57" authorId="0" shapeId="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75" authorId="0" shapeId="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75" authorId="0" shapeId="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75" authorId="0" shapeId="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List>
</comments>
</file>

<file path=xl/comments3.xml><?xml version="1.0" encoding="utf-8"?>
<comments xmlns="http://schemas.openxmlformats.org/spreadsheetml/2006/main">
  <authors>
    <author>Huskey, Jada R</author>
  </authors>
  <commentList>
    <comment ref="A2" authorId="0" shapeId="0">
      <text>
        <r>
          <rPr>
            <sz val="8"/>
            <color indexed="81"/>
            <rFont val="Tahoma"/>
            <family val="2"/>
          </rPr>
          <t xml:space="preserve">In cells </t>
        </r>
        <r>
          <rPr>
            <b/>
            <sz val="8"/>
            <color indexed="81"/>
            <rFont val="Tahoma"/>
            <family val="2"/>
          </rPr>
          <t>A3 - A18</t>
        </r>
        <r>
          <rPr>
            <sz val="8"/>
            <color indexed="81"/>
            <rFont val="Tahoma"/>
            <family val="2"/>
          </rPr>
          <t xml:space="preserve">, please provide a </t>
        </r>
        <r>
          <rPr>
            <b/>
            <u/>
            <sz val="8"/>
            <color indexed="81"/>
            <rFont val="Tahoma"/>
            <family val="2"/>
          </rPr>
          <t>brief description</t>
        </r>
        <r>
          <rPr>
            <sz val="8"/>
            <color indexed="81"/>
            <rFont val="Tahoma"/>
            <family val="2"/>
          </rPr>
          <t xml:space="preserve"> of the materials &amp; supplies budgeted for your project.</t>
        </r>
      </text>
    </comment>
  </commentList>
</comments>
</file>

<file path=xl/comments4.xml><?xml version="1.0" encoding="utf-8"?>
<comments xmlns="http://schemas.openxmlformats.org/spreadsheetml/2006/main">
  <authors>
    <author>Huskey, Jada R</author>
  </authors>
  <commentList>
    <comment ref="B2" authorId="0" shapeId="0">
      <text>
        <r>
          <rPr>
            <b/>
            <sz val="10"/>
            <color indexed="81"/>
            <rFont val="Tahoma"/>
            <family val="2"/>
          </rPr>
          <t xml:space="preserve">Notice the question in Column K, which relates to each institution you list in cells B3 - B12.  
</t>
        </r>
        <r>
          <rPr>
            <b/>
            <u/>
            <sz val="10"/>
            <color indexed="10"/>
            <rFont val="Tahoma"/>
            <family val="2"/>
          </rPr>
          <t>To calculate F&amp;A appropriately</t>
        </r>
        <r>
          <rPr>
            <b/>
            <sz val="10"/>
            <color indexed="10"/>
            <rFont val="Tahoma"/>
            <family val="2"/>
          </rPr>
          <t>,</t>
        </r>
        <r>
          <rPr>
            <sz val="10"/>
            <color indexed="81"/>
            <rFont val="Tahoma"/>
            <family val="2"/>
          </rPr>
          <t xml:space="preserve"> you </t>
        </r>
        <r>
          <rPr>
            <b/>
            <sz val="10"/>
            <color indexed="81"/>
            <rFont val="Tahoma"/>
            <family val="2"/>
          </rPr>
          <t>MUST</t>
        </r>
        <r>
          <rPr>
            <sz val="10"/>
            <color indexed="81"/>
            <rFont val="Tahoma"/>
            <family val="2"/>
          </rPr>
          <t xml:space="preserve"> enter </t>
        </r>
        <r>
          <rPr>
            <b/>
            <sz val="10"/>
            <color indexed="81"/>
            <rFont val="Tahoma"/>
            <family val="2"/>
          </rPr>
          <t>Y</t>
        </r>
        <r>
          <rPr>
            <sz val="10"/>
            <color indexed="81"/>
            <rFont val="Tahoma"/>
            <family val="2"/>
          </rPr>
          <t xml:space="preserve"> </t>
        </r>
        <r>
          <rPr>
            <u/>
            <sz val="10"/>
            <color indexed="81"/>
            <rFont val="Tahoma"/>
            <family val="2"/>
          </rPr>
          <t>or</t>
        </r>
        <r>
          <rPr>
            <sz val="10"/>
            <color indexed="81"/>
            <rFont val="Tahoma"/>
            <family val="2"/>
          </rPr>
          <t xml:space="preserve"> </t>
        </r>
        <r>
          <rPr>
            <b/>
            <sz val="10"/>
            <color indexed="81"/>
            <rFont val="Tahoma"/>
            <family val="2"/>
          </rPr>
          <t>N</t>
        </r>
        <r>
          <rPr>
            <sz val="10"/>
            <color indexed="81"/>
            <rFont val="Tahoma"/>
            <family val="2"/>
          </rPr>
          <t xml:space="preserve"> in </t>
        </r>
        <r>
          <rPr>
            <b/>
            <sz val="10"/>
            <color indexed="81"/>
            <rFont val="Tahoma"/>
            <family val="2"/>
          </rPr>
          <t>Column K</t>
        </r>
        <r>
          <rPr>
            <sz val="10"/>
            <color indexed="81"/>
            <rFont val="Tahoma"/>
            <family val="2"/>
          </rPr>
          <t xml:space="preserve"> for each institution listed in cells B3 - B12.</t>
        </r>
        <r>
          <rPr>
            <sz val="12"/>
            <color indexed="81"/>
            <rFont val="Tahoma"/>
            <family val="2"/>
          </rPr>
          <t xml:space="preserve">
</t>
        </r>
        <r>
          <rPr>
            <sz val="10"/>
            <color indexed="81"/>
            <rFont val="Tahoma"/>
            <family val="2"/>
          </rPr>
          <t xml:space="preserve">
************************************************************************************
</t>
        </r>
        <r>
          <rPr>
            <b/>
            <sz val="10"/>
            <color indexed="10"/>
            <rFont val="Tahoma"/>
            <family val="2"/>
          </rPr>
          <t>IMPORTANT Information Relative to National Laboratories:</t>
        </r>
        <r>
          <rPr>
            <b/>
            <sz val="10"/>
            <color indexed="81"/>
            <rFont val="Tahoma"/>
            <family val="2"/>
          </rPr>
          <t xml:space="preserve"> </t>
        </r>
        <r>
          <rPr>
            <sz val="10"/>
            <color indexed="81"/>
            <rFont val="Tahoma"/>
            <family val="2"/>
          </rPr>
          <t xml:space="preserve">
</t>
        </r>
        <r>
          <rPr>
            <u/>
            <sz val="10"/>
            <color indexed="81"/>
            <rFont val="Tahoma"/>
            <family val="2"/>
          </rPr>
          <t xml:space="preserve">If the </t>
        </r>
        <r>
          <rPr>
            <b/>
            <u/>
            <sz val="10"/>
            <color indexed="81"/>
            <rFont val="Tahoma"/>
            <family val="2"/>
          </rPr>
          <t>sponsor</t>
        </r>
        <r>
          <rPr>
            <u/>
            <sz val="10"/>
            <color indexed="81"/>
            <rFont val="Tahoma"/>
            <family val="2"/>
          </rPr>
          <t xml:space="preserve"> will fund the National Laboratory </t>
        </r>
        <r>
          <rPr>
            <b/>
            <u/>
            <sz val="10"/>
            <color indexed="81"/>
            <rFont val="Tahoma"/>
            <family val="2"/>
          </rPr>
          <t>directly</t>
        </r>
        <r>
          <rPr>
            <b/>
            <sz val="10"/>
            <color indexed="81"/>
            <rFont val="Tahoma"/>
            <family val="2"/>
          </rPr>
          <t>,</t>
        </r>
        <r>
          <rPr>
            <sz val="10"/>
            <color indexed="81"/>
            <rFont val="Tahoma"/>
            <family val="2"/>
          </rPr>
          <t xml:space="preserve"> then enter "</t>
        </r>
        <r>
          <rPr>
            <b/>
            <sz val="10"/>
            <color indexed="81"/>
            <rFont val="Tahoma"/>
            <family val="2"/>
          </rPr>
          <t>Y</t>
        </r>
        <r>
          <rPr>
            <sz val="10"/>
            <color indexed="81"/>
            <rFont val="Tahoma"/>
            <family val="2"/>
          </rPr>
          <t xml:space="preserve">", in which case </t>
        </r>
        <r>
          <rPr>
            <b/>
            <u/>
            <sz val="10"/>
            <color indexed="81"/>
            <rFont val="Tahoma"/>
            <family val="2"/>
          </rPr>
          <t>F&amp;A will not</t>
        </r>
        <r>
          <rPr>
            <sz val="10"/>
            <color indexed="81"/>
            <rFont val="Tahoma"/>
            <family val="2"/>
          </rPr>
          <t xml:space="preserve"> be charged on the first $25K of the lab's costs.  
</t>
        </r>
        <r>
          <rPr>
            <u/>
            <sz val="10"/>
            <color indexed="81"/>
            <rFont val="Tahoma"/>
            <family val="2"/>
          </rPr>
          <t xml:space="preserve">If </t>
        </r>
        <r>
          <rPr>
            <b/>
            <u/>
            <sz val="10"/>
            <color indexed="81"/>
            <rFont val="Tahoma"/>
            <family val="2"/>
          </rPr>
          <t>UTK</t>
        </r>
        <r>
          <rPr>
            <u/>
            <sz val="10"/>
            <color indexed="81"/>
            <rFont val="Tahoma"/>
            <family val="2"/>
          </rPr>
          <t xml:space="preserve"> will fund the National Laboratory via a </t>
        </r>
        <r>
          <rPr>
            <b/>
            <u/>
            <sz val="10"/>
            <color indexed="81"/>
            <rFont val="Tahoma"/>
            <family val="2"/>
          </rPr>
          <t>subcontract</t>
        </r>
        <r>
          <rPr>
            <b/>
            <sz val="10"/>
            <color indexed="81"/>
            <rFont val="Tahoma"/>
            <family val="2"/>
          </rPr>
          <t>,</t>
        </r>
        <r>
          <rPr>
            <sz val="10"/>
            <color indexed="81"/>
            <rFont val="Tahoma"/>
            <family val="2"/>
          </rPr>
          <t xml:space="preserve"> then enter "</t>
        </r>
        <r>
          <rPr>
            <b/>
            <sz val="10"/>
            <color indexed="81"/>
            <rFont val="Tahoma"/>
            <family val="2"/>
          </rPr>
          <t>N</t>
        </r>
        <r>
          <rPr>
            <sz val="10"/>
            <color indexed="81"/>
            <rFont val="Tahoma"/>
            <family val="2"/>
          </rPr>
          <t xml:space="preserve">", in which case </t>
        </r>
        <r>
          <rPr>
            <b/>
            <u/>
            <sz val="10"/>
            <color indexed="81"/>
            <rFont val="Tahoma"/>
            <family val="2"/>
          </rPr>
          <t>F&amp;A will</t>
        </r>
        <r>
          <rPr>
            <sz val="10"/>
            <color indexed="81"/>
            <rFont val="Tahoma"/>
            <family val="2"/>
          </rPr>
          <t xml:space="preserve"> be charged on the first $25K of the lab's costs.  
</t>
        </r>
        <r>
          <rPr>
            <b/>
            <u/>
            <sz val="10"/>
            <color indexed="10"/>
            <rFont val="Tahoma"/>
            <family val="2"/>
          </rPr>
          <t>To make the correct determination</t>
        </r>
        <r>
          <rPr>
            <b/>
            <sz val="10"/>
            <color indexed="81"/>
            <rFont val="Tahoma"/>
            <family val="2"/>
          </rPr>
          <t xml:space="preserve">, review the solicitation carefully </t>
        </r>
        <r>
          <rPr>
            <b/>
            <u/>
            <sz val="10"/>
            <color indexed="10"/>
            <rFont val="Tahoma"/>
            <family val="2"/>
          </rPr>
          <t>and</t>
        </r>
        <r>
          <rPr>
            <b/>
            <sz val="10"/>
            <color indexed="81"/>
            <rFont val="Tahoma"/>
            <family val="2"/>
          </rPr>
          <t xml:space="preserve"> contact the UT Office of Sponsored Programs for guidance (974-3466). 
</t>
        </r>
      </text>
    </comment>
  </commentList>
</comments>
</file>

<file path=xl/comments5.xml><?xml version="1.0" encoding="utf-8"?>
<comments xmlns="http://schemas.openxmlformats.org/spreadsheetml/2006/main">
  <authors>
    <author>Huskey, Jada R</author>
  </authors>
  <commentList>
    <comment ref="A3" authorId="0" shapeId="0">
      <text>
        <r>
          <rPr>
            <b/>
            <sz val="9"/>
            <color indexed="10"/>
            <rFont val="Tahoma"/>
            <family val="2"/>
          </rPr>
          <t xml:space="preserve">IMPORTANT:  </t>
        </r>
        <r>
          <rPr>
            <sz val="9"/>
            <color indexed="81"/>
            <rFont val="Tahoma"/>
            <family val="2"/>
          </rPr>
          <t xml:space="preserve">
Uniform Guidance (2 CFR 200.75) defines Participant Support Costs as "direct costs for items such as stipends or subsistence allowances, travel allowances, and registration fees, paid to or on behalf of participants or trainees (but not employees) </t>
        </r>
        <r>
          <rPr>
            <u/>
            <sz val="9"/>
            <color indexed="81"/>
            <rFont val="Tahoma"/>
            <family val="2"/>
          </rPr>
          <t>in connection with conferences or training projects</t>
        </r>
        <r>
          <rPr>
            <sz val="9"/>
            <color indexed="81"/>
            <rFont val="Tahoma"/>
            <family val="2"/>
          </rPr>
          <t xml:space="preserve">".
</t>
        </r>
        <r>
          <rPr>
            <i/>
            <sz val="9"/>
            <color indexed="81"/>
            <rFont val="Tahoma"/>
            <family val="2"/>
          </rPr>
          <t>Please contact the UT Office of Sponsored Programs (974-3466) for additional guidance on whether a particular cost meets the definition of Participant Support Costs, given the context of your project.</t>
        </r>
        <r>
          <rPr>
            <sz val="9"/>
            <color indexed="81"/>
            <rFont val="Tahoma"/>
            <family val="2"/>
          </rPr>
          <t xml:space="preserve">
</t>
        </r>
        <r>
          <rPr>
            <b/>
            <sz val="9"/>
            <color indexed="81"/>
            <rFont val="Tahoma"/>
            <family val="2"/>
          </rPr>
          <t xml:space="preserve">Note that according to Uniform Guidance, Participant Support Costs are </t>
        </r>
        <r>
          <rPr>
            <b/>
            <u/>
            <sz val="9"/>
            <color indexed="81"/>
            <rFont val="Tahoma"/>
            <family val="2"/>
          </rPr>
          <t>excluded</t>
        </r>
        <r>
          <rPr>
            <b/>
            <sz val="9"/>
            <color indexed="81"/>
            <rFont val="Tahoma"/>
            <family val="2"/>
          </rPr>
          <t xml:space="preserve"> from the Modified Total Direct Cost (MTDC) base.</t>
        </r>
      </text>
    </comment>
    <comment ref="F3" authorId="0" shapeId="0">
      <text>
        <r>
          <rPr>
            <sz val="9"/>
            <color indexed="81"/>
            <rFont val="Tahoma"/>
            <family val="2"/>
          </rPr>
          <t xml:space="preserve">In order to calculate </t>
        </r>
        <r>
          <rPr>
            <b/>
            <sz val="9"/>
            <color indexed="81"/>
            <rFont val="Tahoma"/>
            <family val="2"/>
          </rPr>
          <t>Total Costs per Year</t>
        </r>
        <r>
          <rPr>
            <sz val="9"/>
            <color indexed="81"/>
            <rFont val="Tahoma"/>
            <family val="2"/>
          </rPr>
          <t xml:space="preserve">, you </t>
        </r>
        <r>
          <rPr>
            <b/>
            <sz val="9"/>
            <color indexed="81"/>
            <rFont val="Tahoma"/>
            <family val="2"/>
          </rPr>
          <t>MUST</t>
        </r>
        <r>
          <rPr>
            <sz val="9"/>
            <color indexed="81"/>
            <rFont val="Tahoma"/>
            <family val="2"/>
          </rPr>
          <t xml:space="preserve"> enter </t>
        </r>
        <r>
          <rPr>
            <b/>
            <u/>
            <sz val="9"/>
            <color indexed="81"/>
            <rFont val="Tahoma"/>
            <family val="2"/>
          </rPr>
          <t>Number of Participants per Year</t>
        </r>
        <r>
          <rPr>
            <sz val="9"/>
            <color indexed="81"/>
            <rFont val="Tahoma"/>
            <family val="2"/>
          </rPr>
          <t xml:space="preserve"> in </t>
        </r>
        <r>
          <rPr>
            <b/>
            <sz val="9"/>
            <color indexed="81"/>
            <rFont val="Tahoma"/>
            <family val="2"/>
          </rPr>
          <t>cells F5:J5</t>
        </r>
        <r>
          <rPr>
            <sz val="9"/>
            <color indexed="81"/>
            <rFont val="Tahoma"/>
            <family val="2"/>
          </rPr>
          <t xml:space="preserve">.
</t>
        </r>
      </text>
    </comment>
    <comment ref="A7" authorId="0" shapeId="0">
      <text>
        <r>
          <rPr>
            <sz val="9"/>
            <color indexed="81"/>
            <rFont val="Tahoma"/>
            <family val="2"/>
          </rPr>
          <t xml:space="preserve">Enter </t>
        </r>
        <r>
          <rPr>
            <b/>
            <sz val="9"/>
            <color indexed="81"/>
            <rFont val="Tahoma"/>
            <family val="2"/>
          </rPr>
          <t>COST</t>
        </r>
        <r>
          <rPr>
            <u/>
            <sz val="9"/>
            <color indexed="81"/>
            <rFont val="Tahoma"/>
            <family val="2"/>
          </rPr>
          <t xml:space="preserve"> per participant</t>
        </r>
        <r>
          <rPr>
            <sz val="9"/>
            <color indexed="81"/>
            <rFont val="Tahoma"/>
            <family val="2"/>
          </rPr>
          <t xml:space="preserve"> in </t>
        </r>
        <r>
          <rPr>
            <b/>
            <sz val="9"/>
            <color indexed="81"/>
            <rFont val="Tahoma"/>
            <family val="2"/>
          </rPr>
          <t xml:space="preserve">cells B9 - B13.
</t>
        </r>
        <r>
          <rPr>
            <sz val="9"/>
            <color indexed="81"/>
            <rFont val="Tahoma"/>
            <family val="2"/>
          </rPr>
          <t xml:space="preserve">
</t>
        </r>
        <r>
          <rPr>
            <b/>
            <sz val="9"/>
            <color indexed="10"/>
            <rFont val="Tahoma"/>
            <family val="2"/>
          </rPr>
          <t>IMPORTANT:</t>
        </r>
        <r>
          <rPr>
            <sz val="9"/>
            <color indexed="81"/>
            <rFont val="Tahoma"/>
            <family val="2"/>
          </rPr>
          <t xml:space="preserve">  
In order to calculate TOTAL Costs per Year, you </t>
        </r>
        <r>
          <rPr>
            <b/>
            <u/>
            <sz val="9"/>
            <color indexed="81"/>
            <rFont val="Tahoma"/>
            <family val="2"/>
          </rPr>
          <t>MUST</t>
        </r>
        <r>
          <rPr>
            <sz val="9"/>
            <color indexed="81"/>
            <rFont val="Tahoma"/>
            <family val="2"/>
          </rPr>
          <t xml:space="preserve"> enter the </t>
        </r>
        <r>
          <rPr>
            <b/>
            <sz val="9"/>
            <color indexed="81"/>
            <rFont val="Tahoma"/>
            <family val="2"/>
          </rPr>
          <t>NUMBER</t>
        </r>
        <r>
          <rPr>
            <sz val="9"/>
            <color indexed="81"/>
            <rFont val="Tahoma"/>
            <family val="2"/>
          </rPr>
          <t xml:space="preserve"> of Participants per Year in </t>
        </r>
        <r>
          <rPr>
            <b/>
            <sz val="9"/>
            <color indexed="81"/>
            <rFont val="Tahoma"/>
            <family val="2"/>
          </rPr>
          <t>cells F5 - J5.</t>
        </r>
        <r>
          <rPr>
            <b/>
            <sz val="8"/>
            <color indexed="81"/>
            <rFont val="Tahoma"/>
            <family val="2"/>
          </rPr>
          <t xml:space="preserve">
</t>
        </r>
      </text>
    </comment>
  </commentList>
</comments>
</file>

<file path=xl/sharedStrings.xml><?xml version="1.0" encoding="utf-8"?>
<sst xmlns="http://schemas.openxmlformats.org/spreadsheetml/2006/main" count="441" uniqueCount="198">
  <si>
    <t>PI Name(s):</t>
  </si>
  <si>
    <t>Contractual Services</t>
  </si>
  <si>
    <r>
      <t>Tuition</t>
    </r>
    <r>
      <rPr>
        <sz val="8"/>
        <rFont val="Arial"/>
        <family val="2"/>
      </rPr>
      <t xml:space="preserve"> Inflation Rate</t>
    </r>
  </si>
  <si>
    <t>Total Equipment</t>
  </si>
  <si>
    <t xml:space="preserve">Appt. Type      </t>
  </si>
  <si>
    <t>Total Travel</t>
  </si>
  <si>
    <r>
      <t xml:space="preserve">Research </t>
    </r>
    <r>
      <rPr>
        <b/>
        <sz val="8"/>
        <rFont val="Arial"/>
        <family val="2"/>
      </rPr>
      <t>ON</t>
    </r>
    <r>
      <rPr>
        <sz val="8"/>
        <rFont val="Arial"/>
        <family val="2"/>
      </rPr>
      <t>-Campus</t>
    </r>
  </si>
  <si>
    <r>
      <t xml:space="preserve">Research </t>
    </r>
    <r>
      <rPr>
        <b/>
        <sz val="8"/>
        <rFont val="Arial"/>
        <family val="2"/>
      </rPr>
      <t>OFF</t>
    </r>
    <r>
      <rPr>
        <sz val="8"/>
        <rFont val="Arial"/>
        <family val="2"/>
      </rPr>
      <t>-Campus</t>
    </r>
  </si>
  <si>
    <r>
      <t xml:space="preserve">Instruction </t>
    </r>
    <r>
      <rPr>
        <b/>
        <sz val="8"/>
        <rFont val="Arial"/>
        <family val="2"/>
      </rPr>
      <t>ON</t>
    </r>
    <r>
      <rPr>
        <sz val="8"/>
        <rFont val="Arial"/>
        <family val="2"/>
      </rPr>
      <t>-Campus</t>
    </r>
  </si>
  <si>
    <r>
      <t xml:space="preserve">Instruction </t>
    </r>
    <r>
      <rPr>
        <b/>
        <sz val="8"/>
        <rFont val="Arial"/>
        <family val="2"/>
      </rPr>
      <t>OFF</t>
    </r>
    <r>
      <rPr>
        <sz val="8"/>
        <rFont val="Arial"/>
        <family val="2"/>
      </rPr>
      <t>-Campus</t>
    </r>
  </si>
  <si>
    <r>
      <t xml:space="preserve">Other Spon. Activities - </t>
    </r>
    <r>
      <rPr>
        <b/>
        <sz val="8"/>
        <rFont val="Arial"/>
        <family val="2"/>
      </rPr>
      <t xml:space="preserve">ON </t>
    </r>
    <r>
      <rPr>
        <sz val="8"/>
        <rFont val="Arial"/>
        <family val="2"/>
      </rPr>
      <t>Campus</t>
    </r>
  </si>
  <si>
    <r>
      <t xml:space="preserve">Other Spon. Activities - </t>
    </r>
    <r>
      <rPr>
        <b/>
        <sz val="8"/>
        <rFont val="Arial"/>
        <family val="2"/>
      </rPr>
      <t xml:space="preserve">OFF </t>
    </r>
    <r>
      <rPr>
        <sz val="8"/>
        <rFont val="Arial"/>
        <family val="2"/>
      </rPr>
      <t>Campus</t>
    </r>
  </si>
  <si>
    <t>Base</t>
  </si>
  <si>
    <t>Total Costs</t>
  </si>
  <si>
    <t>Other</t>
  </si>
  <si>
    <t>Domestic</t>
  </si>
  <si>
    <t>Foreign</t>
  </si>
  <si>
    <t>Total Other Direct Costs</t>
  </si>
  <si>
    <t>F.</t>
  </si>
  <si>
    <t>Secretarial/Clerical</t>
  </si>
  <si>
    <t>Year 2</t>
  </si>
  <si>
    <t>TOTAL</t>
  </si>
  <si>
    <t>A.</t>
  </si>
  <si>
    <t>Senior Personnel</t>
  </si>
  <si>
    <t>B.</t>
  </si>
  <si>
    <t>Other Personnel</t>
  </si>
  <si>
    <t>C.</t>
  </si>
  <si>
    <t>Fringe Benefits</t>
  </si>
  <si>
    <t xml:space="preserve"> </t>
  </si>
  <si>
    <t>Total Fringe Benefits</t>
  </si>
  <si>
    <t>Total Salaries &amp; Wages</t>
  </si>
  <si>
    <t>Total Direct Costs</t>
  </si>
  <si>
    <t>J.</t>
  </si>
  <si>
    <t>I.</t>
  </si>
  <si>
    <t>MTDC</t>
  </si>
  <si>
    <t>K.</t>
  </si>
  <si>
    <t>Publication</t>
  </si>
  <si>
    <t>Consultant Services</t>
  </si>
  <si>
    <t>Computer Services</t>
  </si>
  <si>
    <t>Project Title:</t>
  </si>
  <si>
    <t xml:space="preserve">D. </t>
  </si>
  <si>
    <t xml:space="preserve">E.  </t>
  </si>
  <si>
    <t>Other Direct Costs</t>
  </si>
  <si>
    <t>G.</t>
  </si>
  <si>
    <t>Year 3</t>
  </si>
  <si>
    <t>Year 4</t>
  </si>
  <si>
    <t>Year 5</t>
  </si>
  <si>
    <t>Year 1</t>
  </si>
  <si>
    <t>Total</t>
  </si>
  <si>
    <t>Funding Agency:</t>
  </si>
  <si>
    <t>TDC</t>
  </si>
  <si>
    <t>TFFA</t>
  </si>
  <si>
    <t>Modified Total Direct Costs</t>
  </si>
  <si>
    <t>Total Federal Funds Allowable</t>
  </si>
  <si>
    <t>1.</t>
  </si>
  <si>
    <t>2.</t>
  </si>
  <si>
    <t>3.</t>
  </si>
  <si>
    <r>
      <t xml:space="preserve">GRA Insurance </t>
    </r>
    <r>
      <rPr>
        <sz val="8"/>
        <rFont val="Arial"/>
        <family val="2"/>
      </rPr>
      <t>Inflation Rate</t>
    </r>
  </si>
  <si>
    <t>Technical Lead</t>
  </si>
  <si>
    <t>Cognizant Agency and Point of Contact</t>
  </si>
  <si>
    <r>
      <rPr>
        <b/>
        <sz val="8"/>
        <rFont val="Arial"/>
        <family val="2"/>
      </rPr>
      <t>DHHS</t>
    </r>
    <r>
      <rPr>
        <sz val="8"/>
        <rFont val="Arial"/>
        <family val="2"/>
      </rPr>
      <t xml:space="preserve"> (Dept. of Health and Human Services)</t>
    </r>
  </si>
  <si>
    <t>Description</t>
  </si>
  <si>
    <t>Annual Totals</t>
  </si>
  <si>
    <t>Graduate Student Tuition (per YEAR each GRA)</t>
  </si>
  <si>
    <t>Depart From</t>
  </si>
  <si>
    <t>No. of Days</t>
  </si>
  <si>
    <t>No. of Travelers</t>
  </si>
  <si>
    <t>Domestic Travel</t>
  </si>
  <si>
    <t>Domestic Travel subtotal</t>
  </si>
  <si>
    <t>Foreign Travel</t>
  </si>
  <si>
    <t>Foreign Travel subtotal</t>
  </si>
  <si>
    <t>Year 1 Total</t>
  </si>
  <si>
    <t>Year 2 Total</t>
  </si>
  <si>
    <t>Year 3 Total</t>
  </si>
  <si>
    <t>Year 4 Total</t>
  </si>
  <si>
    <t>Year 5 Total</t>
  </si>
  <si>
    <t>Additional Explanations/Comments (as necessary)</t>
  </si>
  <si>
    <t>Travel is based on CONUS rates.</t>
  </si>
  <si>
    <t>Purpose of Travel</t>
  </si>
  <si>
    <t>YEAR 1</t>
  </si>
  <si>
    <t>YEAR 2</t>
  </si>
  <si>
    <t>YEAR 3</t>
  </si>
  <si>
    <t>YEAR 4</t>
  </si>
  <si>
    <t>YEAR 5</t>
  </si>
  <si>
    <r>
      <t xml:space="preserve">Base </t>
    </r>
    <r>
      <rPr>
        <b/>
        <sz val="8"/>
        <rFont val="Arial"/>
        <family val="2"/>
      </rPr>
      <t>Monthly</t>
    </r>
    <r>
      <rPr>
        <sz val="8"/>
        <rFont val="Arial"/>
        <family val="2"/>
      </rPr>
      <t xml:space="preserve"> Salary</t>
    </r>
  </si>
  <si>
    <t>Totals</t>
  </si>
  <si>
    <t>PARTICIPANT SUPPORT COSTS</t>
  </si>
  <si>
    <t>#</t>
  </si>
  <si>
    <t>Number of Participants per Year</t>
  </si>
  <si>
    <t>TOTAL Costs per Year</t>
  </si>
  <si>
    <t>TOTALS</t>
  </si>
  <si>
    <t>Costs per Participant</t>
  </si>
  <si>
    <t>each</t>
  </si>
  <si>
    <t>Knoxville</t>
  </si>
  <si>
    <t>TBD</t>
  </si>
  <si>
    <t>Destination           (if known)</t>
  </si>
  <si>
    <t>H.</t>
  </si>
  <si>
    <t>Total/Participant</t>
  </si>
  <si>
    <t>SUPPLIES</t>
  </si>
  <si>
    <t>GRA(s)</t>
  </si>
  <si>
    <t xml:space="preserve">GRA(s) </t>
  </si>
  <si>
    <t>Post Doc(s)</t>
  </si>
  <si>
    <t>Undergraduate Researcher(s)</t>
  </si>
  <si>
    <r>
      <t xml:space="preserve">Person Months   </t>
    </r>
    <r>
      <rPr>
        <b/>
        <sz val="8"/>
        <rFont val="Arial"/>
        <family val="2"/>
      </rPr>
      <t>Year 2</t>
    </r>
  </si>
  <si>
    <r>
      <t xml:space="preserve">Person Months   </t>
    </r>
    <r>
      <rPr>
        <b/>
        <sz val="8"/>
        <rFont val="Arial"/>
        <family val="2"/>
      </rPr>
      <t>Year 3</t>
    </r>
  </si>
  <si>
    <r>
      <t xml:space="preserve">Person Months  </t>
    </r>
    <r>
      <rPr>
        <b/>
        <sz val="8"/>
        <rFont val="Arial"/>
        <family val="2"/>
      </rPr>
      <t>Year 4</t>
    </r>
  </si>
  <si>
    <r>
      <t xml:space="preserve">Person Months   </t>
    </r>
    <r>
      <rPr>
        <b/>
        <sz val="8"/>
        <rFont val="Arial"/>
        <family val="2"/>
      </rPr>
      <t>Year 5</t>
    </r>
  </si>
  <si>
    <r>
      <t>Old</t>
    </r>
    <r>
      <rPr>
        <b/>
        <sz val="8"/>
        <rFont val="Arial"/>
        <family val="2"/>
      </rPr>
      <t xml:space="preserve"> Rates</t>
    </r>
  </si>
  <si>
    <r>
      <t>Help for F&amp;A Rates</t>
    </r>
    <r>
      <rPr>
        <b/>
        <vertAlign val="superscript"/>
        <sz val="10"/>
        <rFont val="Arial"/>
        <family val="2"/>
      </rPr>
      <t xml:space="preserve"> 1</t>
    </r>
  </si>
  <si>
    <t>Research ON-Campus</t>
  </si>
  <si>
    <t>Research OFF-Campus</t>
  </si>
  <si>
    <t>Instruction ON-Campus</t>
  </si>
  <si>
    <t>Instruction OFF-Campus</t>
  </si>
  <si>
    <t>Other Spon. Activities - ON Campus</t>
  </si>
  <si>
    <t>Other Spon. Activities - OFF Campus</t>
  </si>
  <si>
    <t>Yr1</t>
  </si>
  <si>
    <t>&lt;--- change font color to white and PROTECT THESE CELLS!</t>
  </si>
  <si>
    <t>Applied F&amp;A Rate</t>
  </si>
  <si>
    <t>Yr2</t>
  </si>
  <si>
    <t>Yr3</t>
  </si>
  <si>
    <t>Yr4</t>
  </si>
  <si>
    <t>Yr5</t>
  </si>
  <si>
    <t>Other Professional</t>
  </si>
  <si>
    <r>
      <t xml:space="preserve"> Equipment</t>
    </r>
    <r>
      <rPr>
        <b/>
        <sz val="7"/>
        <rFont val="Arial"/>
        <family val="2"/>
      </rPr>
      <t xml:space="preserve"> </t>
    </r>
    <r>
      <rPr>
        <u/>
        <sz val="7"/>
        <rFont val="Arial"/>
        <family val="2"/>
      </rPr>
      <t>(Itemize Equipment with cost of $5,000 or greater)</t>
    </r>
  </si>
  <si>
    <r>
      <t xml:space="preserve"> Travel </t>
    </r>
    <r>
      <rPr>
        <u/>
        <sz val="7"/>
        <rFont val="Arial"/>
        <family val="2"/>
      </rPr>
      <t xml:space="preserve">(Complete the </t>
    </r>
    <r>
      <rPr>
        <b/>
        <u/>
        <sz val="7"/>
        <color rgb="FFFF0000"/>
        <rFont val="Arial"/>
        <family val="2"/>
      </rPr>
      <t>TRAVEL</t>
    </r>
    <r>
      <rPr>
        <u/>
        <sz val="7"/>
        <rFont val="Arial"/>
        <family val="2"/>
      </rPr>
      <t xml:space="preserve"> Sheet Tab)</t>
    </r>
  </si>
  <si>
    <r>
      <t>Participant Support Costs</t>
    </r>
    <r>
      <rPr>
        <sz val="8"/>
        <rFont val="Arial"/>
        <family val="2"/>
      </rPr>
      <t xml:space="preserve"> </t>
    </r>
    <r>
      <rPr>
        <u/>
        <sz val="7"/>
        <rFont val="Arial"/>
        <family val="2"/>
      </rPr>
      <t xml:space="preserve">(Complete the </t>
    </r>
    <r>
      <rPr>
        <b/>
        <u/>
        <sz val="7"/>
        <color rgb="FFFF0000"/>
        <rFont val="Arial"/>
        <family val="2"/>
      </rPr>
      <t>PARTICIPANT SUPPORT</t>
    </r>
    <r>
      <rPr>
        <u/>
        <sz val="7"/>
        <rFont val="Arial"/>
        <family val="2"/>
      </rPr>
      <t xml:space="preserve"> Sheet Tab, if applicable)</t>
    </r>
  </si>
  <si>
    <r>
      <t>Supplies</t>
    </r>
    <r>
      <rPr>
        <b/>
        <sz val="8"/>
        <color rgb="FFFF0000"/>
        <rFont val="Arial"/>
        <family val="2"/>
      </rPr>
      <t xml:space="preserve"> </t>
    </r>
    <r>
      <rPr>
        <u/>
        <sz val="7"/>
        <rFont val="Arial"/>
        <family val="2"/>
      </rPr>
      <t xml:space="preserve">(Complete the </t>
    </r>
    <r>
      <rPr>
        <b/>
        <u/>
        <sz val="7"/>
        <color rgb="FFFF0000"/>
        <rFont val="Arial"/>
        <family val="2"/>
      </rPr>
      <t>SUPPLIES</t>
    </r>
    <r>
      <rPr>
        <u/>
        <sz val="7"/>
        <rFont val="Arial"/>
        <family val="2"/>
      </rPr>
      <t xml:space="preserve"> Sheet Tab)</t>
    </r>
  </si>
  <si>
    <r>
      <t>Subcontracts</t>
    </r>
    <r>
      <rPr>
        <b/>
        <sz val="8"/>
        <color rgb="FFFF0000"/>
        <rFont val="Arial"/>
        <family val="2"/>
      </rPr>
      <t xml:space="preserve"> </t>
    </r>
    <r>
      <rPr>
        <u/>
        <sz val="7"/>
        <rFont val="Arial"/>
        <family val="2"/>
      </rPr>
      <t xml:space="preserve">(Complete the </t>
    </r>
    <r>
      <rPr>
        <b/>
        <u/>
        <sz val="7"/>
        <color rgb="FFFF0000"/>
        <rFont val="Arial"/>
        <family val="2"/>
      </rPr>
      <t>SUBCONTRACTS</t>
    </r>
    <r>
      <rPr>
        <u/>
        <sz val="7"/>
        <rFont val="Arial"/>
        <family val="2"/>
      </rPr>
      <t xml:space="preserve"> Sheet Tab, if applicable)</t>
    </r>
  </si>
  <si>
    <t>F&amp;A Rate Type</t>
  </si>
  <si>
    <t>Sponsor caps F&amp;A. Enter rate:</t>
  </si>
  <si>
    <t>Sponsor does not allow F&amp;A (0%)</t>
  </si>
  <si>
    <r>
      <t xml:space="preserve">F&amp;A </t>
    </r>
    <r>
      <rPr>
        <b/>
        <u/>
        <sz val="8.5"/>
        <rFont val="Arial"/>
        <family val="2"/>
      </rPr>
      <t>Rate</t>
    </r>
    <r>
      <rPr>
        <b/>
        <sz val="8.5"/>
        <rFont val="Arial"/>
        <family val="2"/>
      </rPr>
      <t xml:space="preserve"> Type</t>
    </r>
  </si>
  <si>
    <r>
      <t xml:space="preserve">F&amp;A </t>
    </r>
    <r>
      <rPr>
        <b/>
        <u/>
        <sz val="8"/>
        <color rgb="FFFF0000"/>
        <rFont val="Arial"/>
        <family val="2"/>
      </rPr>
      <t>Base</t>
    </r>
    <r>
      <rPr>
        <b/>
        <sz val="8"/>
        <color rgb="FFFF0000"/>
        <rFont val="Arial"/>
        <family val="2"/>
      </rPr>
      <t xml:space="preserve"> Type</t>
    </r>
  </si>
  <si>
    <t>Other:  &lt;please specify here&gt;</t>
  </si>
  <si>
    <r>
      <t>Conference Reg. Fees</t>
    </r>
    <r>
      <rPr>
        <b/>
        <sz val="10"/>
        <color rgb="FFFF0000"/>
        <rFont val="Arial"/>
        <family val="2"/>
      </rPr>
      <t xml:space="preserve"> </t>
    </r>
  </si>
  <si>
    <r>
      <t>Airfare</t>
    </r>
    <r>
      <rPr>
        <i/>
        <sz val="9"/>
        <color rgb="FFFF0000"/>
        <rFont val="Arial"/>
        <family val="2"/>
      </rPr>
      <t xml:space="preserve">        </t>
    </r>
  </si>
  <si>
    <r>
      <t xml:space="preserve">Additional Costs      </t>
    </r>
    <r>
      <rPr>
        <b/>
        <sz val="9"/>
        <color rgb="FF0000FF"/>
        <rFont val="Arial"/>
        <family val="2"/>
      </rPr>
      <t xml:space="preserve">          (per Traveler)</t>
    </r>
  </si>
  <si>
    <t>Lodging (per night)</t>
  </si>
  <si>
    <t>Per Diem</t>
  </si>
  <si>
    <r>
      <t xml:space="preserve"> Details </t>
    </r>
    <r>
      <rPr>
        <sz val="10"/>
        <rFont val="Arial"/>
        <family val="2"/>
      </rPr>
      <t>(examples of conferences, mileage calculations, etc.)</t>
    </r>
  </si>
  <si>
    <t>Contractual Svcs (446000)</t>
  </si>
  <si>
    <t>Travel Domestic (431000)</t>
  </si>
  <si>
    <t>Travel Foreign (431500)</t>
  </si>
  <si>
    <r>
      <t>Conference Reg. Fees</t>
    </r>
    <r>
      <rPr>
        <b/>
        <sz val="10"/>
        <color rgb="FFFF0000"/>
        <rFont val="Arial"/>
        <family val="2"/>
      </rPr>
      <t/>
    </r>
  </si>
  <si>
    <t>Airfare</t>
  </si>
  <si>
    <t>CUMULATIVE TOTALS</t>
  </si>
  <si>
    <t>4.</t>
  </si>
  <si>
    <t>5.</t>
  </si>
  <si>
    <t>Subtotal Senior Personnel</t>
  </si>
  <si>
    <t>Subtotal Other Personnel</t>
  </si>
  <si>
    <t>Total Salaries &amp; Benefits</t>
  </si>
  <si>
    <r>
      <t>Tuition</t>
    </r>
    <r>
      <rPr>
        <sz val="9"/>
        <rFont val="Arial"/>
        <family val="2"/>
      </rPr>
      <t xml:space="preserve"> Inflation Rate:            </t>
    </r>
    <r>
      <rPr>
        <sz val="8"/>
        <rFont val="Arial"/>
        <family val="2"/>
      </rPr>
      <t>(</t>
    </r>
    <r>
      <rPr>
        <i/>
        <sz val="8"/>
        <rFont val="Arial"/>
        <family val="2"/>
      </rPr>
      <t>from UTK Budget</t>
    </r>
    <r>
      <rPr>
        <i/>
        <sz val="8"/>
        <rFont val="Arial"/>
        <family val="2"/>
      </rPr>
      <t xml:space="preserve"> tab)</t>
    </r>
  </si>
  <si>
    <t>GL Category
(DEPT/ADMIN USE ONLY)</t>
  </si>
  <si>
    <t>Stipend Allowance</t>
  </si>
  <si>
    <t>Travel Allowance</t>
  </si>
  <si>
    <t>Subsistence Allowance  (meals/housing)</t>
  </si>
  <si>
    <r>
      <t xml:space="preserve">Tuition                         </t>
    </r>
    <r>
      <rPr>
        <i/>
        <sz val="9"/>
        <rFont val="Arial"/>
        <family val="2"/>
      </rPr>
      <t xml:space="preserve">             (if applicable &amp; allowable)</t>
    </r>
  </si>
  <si>
    <r>
      <t xml:space="preserve">Tuition                         </t>
    </r>
    <r>
      <rPr>
        <i/>
        <sz val="9"/>
        <rFont val="Arial"/>
        <family val="2"/>
      </rPr>
      <t xml:space="preserve">         (if applicable &amp; allowable)</t>
    </r>
  </si>
  <si>
    <r>
      <t xml:space="preserve">Supplies                             </t>
    </r>
    <r>
      <rPr>
        <i/>
        <sz val="9"/>
        <rFont val="Arial"/>
        <family val="2"/>
      </rPr>
      <t xml:space="preserve"> (if applicable &amp; allowable)</t>
    </r>
  </si>
  <si>
    <t>SUBCONTRACTS</t>
  </si>
  <si>
    <r>
      <t>Is institution a</t>
    </r>
    <r>
      <rPr>
        <b/>
        <sz val="10"/>
        <color indexed="10"/>
        <rFont val="Arial"/>
        <family val="2"/>
      </rPr>
      <t xml:space="preserve"> National Lab? </t>
    </r>
    <r>
      <rPr>
        <b/>
        <sz val="10"/>
        <rFont val="Arial"/>
        <family val="2"/>
      </rPr>
      <t xml:space="preserve"> </t>
    </r>
    <r>
      <rPr>
        <b/>
        <sz val="8"/>
        <color rgb="FF0000FF"/>
        <rFont val="Arial"/>
        <family val="2"/>
      </rPr>
      <t>(see note in cell B2)</t>
    </r>
  </si>
  <si>
    <t>MTDC CALCULATION</t>
  </si>
  <si>
    <t>Institution</t>
  </si>
  <si>
    <t xml:space="preserve"> (Y or N)</t>
  </si>
  <si>
    <r>
      <t xml:space="preserve">Subcontracts </t>
    </r>
    <r>
      <rPr>
        <b/>
        <sz val="10"/>
        <rFont val="Arial"/>
        <family val="2"/>
      </rPr>
      <t>to</t>
    </r>
    <r>
      <rPr>
        <sz val="10"/>
        <rFont val="Arial"/>
        <family val="2"/>
      </rPr>
      <t xml:space="preserve"> $25K </t>
    </r>
    <r>
      <rPr>
        <i/>
        <sz val="10"/>
        <rFont val="Arial"/>
        <family val="2"/>
      </rPr>
      <t>(481000)</t>
    </r>
  </si>
  <si>
    <r>
      <t xml:space="preserve">Subcontracts </t>
    </r>
    <r>
      <rPr>
        <b/>
        <sz val="10"/>
        <rFont val="Arial"/>
        <family val="2"/>
      </rPr>
      <t>over</t>
    </r>
    <r>
      <rPr>
        <sz val="10"/>
        <rFont val="Arial"/>
        <family val="2"/>
      </rPr>
      <t xml:space="preserve"> $25K </t>
    </r>
    <r>
      <rPr>
        <i/>
        <sz val="10"/>
        <rFont val="Arial"/>
        <family val="2"/>
      </rPr>
      <t>(482000)</t>
    </r>
  </si>
  <si>
    <r>
      <t xml:space="preserve">Person Months   </t>
    </r>
    <r>
      <rPr>
        <b/>
        <sz val="8"/>
        <color rgb="FF0000FF"/>
        <rFont val="Arial"/>
        <family val="2"/>
      </rPr>
      <t>Year 1</t>
    </r>
  </si>
  <si>
    <r>
      <t xml:space="preserve">Base </t>
    </r>
    <r>
      <rPr>
        <b/>
        <sz val="8"/>
        <color rgb="FF0000FF"/>
        <rFont val="Arial"/>
        <family val="2"/>
      </rPr>
      <t>Annual</t>
    </r>
    <r>
      <rPr>
        <sz val="8"/>
        <color rgb="FF0000FF"/>
        <rFont val="Arial"/>
        <family val="2"/>
      </rPr>
      <t xml:space="preserve"> Salary</t>
    </r>
  </si>
  <si>
    <t>Shipping &amp; Postage</t>
  </si>
  <si>
    <t>Maintenance &amp; Repairs</t>
  </si>
  <si>
    <t>User Facility Fees</t>
  </si>
  <si>
    <t>Yes</t>
  </si>
  <si>
    <t>A111:M125</t>
  </si>
  <si>
    <t xml:space="preserve">Project End Date:  </t>
  </si>
  <si>
    <t xml:space="preserve">Project Start Date:  </t>
  </si>
  <si>
    <t>UTK</t>
  </si>
  <si>
    <r>
      <t>Salaries</t>
    </r>
    <r>
      <rPr>
        <sz val="8"/>
        <rFont val="Arial"/>
        <family val="2"/>
      </rPr>
      <t xml:space="preserve"> Inflation Rate </t>
    </r>
    <r>
      <rPr>
        <b/>
        <sz val="8"/>
        <rFont val="Arial"/>
        <family val="2"/>
      </rPr>
      <t>(UTK</t>
    </r>
    <r>
      <rPr>
        <sz val="8"/>
        <rFont val="Arial"/>
        <family val="2"/>
      </rPr>
      <t>)</t>
    </r>
  </si>
  <si>
    <r>
      <t>Salaries</t>
    </r>
    <r>
      <rPr>
        <sz val="8"/>
        <color rgb="FFFF0000"/>
        <rFont val="Arial"/>
        <family val="2"/>
      </rPr>
      <t xml:space="preserve"> Inflation Rate (</t>
    </r>
    <r>
      <rPr>
        <b/>
        <sz val="8"/>
        <color rgb="FFFF0000"/>
        <rFont val="Arial"/>
        <family val="2"/>
      </rPr>
      <t>JFO</t>
    </r>
    <r>
      <rPr>
        <sz val="8"/>
        <color rgb="FFFF0000"/>
        <rFont val="Arial"/>
        <family val="2"/>
      </rPr>
      <t>)</t>
    </r>
  </si>
  <si>
    <t>Effective Date of (New) Rate Agreement:  December 19, 2019</t>
  </si>
  <si>
    <t>Lucy Siow</t>
  </si>
  <si>
    <t>(301) 492-4855</t>
  </si>
  <si>
    <r>
      <rPr>
        <b/>
        <sz val="8"/>
        <color rgb="FF0000FF"/>
        <rFont val="Arial"/>
        <family val="2"/>
      </rPr>
      <t>F&amp;A Base Type</t>
    </r>
    <r>
      <rPr>
        <b/>
        <sz val="8"/>
        <color rgb="FFFF0000"/>
        <rFont val="Arial"/>
        <family val="2"/>
      </rPr>
      <t xml:space="preserve"> </t>
    </r>
    <r>
      <rPr>
        <u/>
        <sz val="7"/>
        <rFont val="Arial"/>
        <family val="2"/>
      </rPr>
      <t>(</t>
    </r>
    <r>
      <rPr>
        <b/>
        <u/>
        <sz val="7"/>
        <color rgb="FFFF0000"/>
        <rFont val="Arial"/>
        <family val="2"/>
      </rPr>
      <t>click B97</t>
    </r>
    <r>
      <rPr>
        <u/>
        <sz val="7"/>
        <rFont val="Arial"/>
        <family val="2"/>
      </rPr>
      <t xml:space="preserve"> and select from dropdown)</t>
    </r>
  </si>
  <si>
    <r>
      <rPr>
        <b/>
        <sz val="8"/>
        <color rgb="FF0000FF"/>
        <rFont val="Arial"/>
        <family val="2"/>
      </rPr>
      <t xml:space="preserve">F&amp;A Costs </t>
    </r>
    <r>
      <rPr>
        <u/>
        <sz val="7"/>
        <rFont val="Arial"/>
        <family val="2"/>
      </rPr>
      <t>(</t>
    </r>
    <r>
      <rPr>
        <b/>
        <u/>
        <sz val="7"/>
        <color rgb="FFFF0000"/>
        <rFont val="Arial"/>
        <family val="2"/>
      </rPr>
      <t xml:space="preserve">click F99 </t>
    </r>
    <r>
      <rPr>
        <u/>
        <sz val="7"/>
        <rFont val="Arial"/>
        <family val="2"/>
      </rPr>
      <t>and select from dropdown)</t>
    </r>
  </si>
  <si>
    <t>fat</t>
  </si>
  <si>
    <t>Effective 7/1/2020</t>
  </si>
  <si>
    <t>Effective 7/1/2021</t>
  </si>
  <si>
    <r>
      <t>TCE 001</t>
    </r>
    <r>
      <rPr>
        <b/>
        <sz val="8"/>
        <color rgb="FF0000FF"/>
        <rFont val="Arial"/>
        <family val="2"/>
      </rPr>
      <t xml:space="preserve"> (Rev 1-24-2020)</t>
    </r>
  </si>
  <si>
    <t>UTK 
or 
JFO</t>
  </si>
  <si>
    <t>GRA Health Insurance (per MONTH each GRA)</t>
  </si>
  <si>
    <t>DOE</t>
  </si>
  <si>
    <t>Smith, Jones</t>
  </si>
  <si>
    <t>DOE Sample</t>
  </si>
  <si>
    <t>John Smith</t>
  </si>
  <si>
    <t>Bob Jones</t>
  </si>
  <si>
    <t>No</t>
  </si>
  <si>
    <t xml:space="preserve">XY Brand Model 159 </t>
  </si>
  <si>
    <t>Arizona</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</si>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</sst>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quot;$&quot;#,##0"/>
    <numFmt numFmtId="169" formatCode="0.00000"/>
    <numFmt numFmtId="170" formatCode="0.0000"/>
    <numFmt numFmtId="171" formatCode="0.0;0.0;0.0%"/>
    <numFmt numFmtId="172" formatCode="0.00%;;&quot;0.00%&quot;"/>
    <numFmt numFmtId="173" formatCode="0.000%"/>
    <numFmt numFmtId="174" formatCode="0.000%;0.000%;0.000%"/>
  </numFmts>
  <fonts count="73" x14ac:knownFonts="1">
    <font>
      <sz val="10"/>
      <name val="Arial"/>
    </font>
    <font>
      <sz val="10"/>
      <name val="Arial"/>
      <family val="2"/>
    </font>
    <font>
      <sz val="8"/>
      <name val="Arial"/>
      <family val="2"/>
    </font>
    <font>
      <u/>
      <sz val="8"/>
      <name val="Arial"/>
      <family val="2"/>
    </font>
    <font>
      <b/>
      <sz val="8"/>
      <name val="Arial"/>
      <family val="2"/>
    </font>
    <font>
      <b/>
      <i/>
      <sz val="10"/>
      <name val="Arial"/>
      <family val="2"/>
    </font>
    <font>
      <i/>
      <sz val="10"/>
      <name val="Arial"/>
      <family val="2"/>
    </font>
    <font>
      <i/>
      <sz val="8"/>
      <name val="Arial"/>
      <family val="2"/>
    </font>
    <font>
      <sz val="8"/>
      <color indexed="10"/>
      <name val="Arial"/>
      <family val="2"/>
    </font>
    <font>
      <b/>
      <sz val="10"/>
      <name val="Arial"/>
      <family val="2"/>
    </font>
    <font>
      <sz val="8"/>
      <color indexed="81"/>
      <name val="Tahoma"/>
      <family val="2"/>
    </font>
    <font>
      <b/>
      <sz val="8"/>
      <color indexed="81"/>
      <name val="Tahoma"/>
      <family val="2"/>
    </font>
    <font>
      <sz val="8"/>
      <color indexed="12"/>
      <name val="Arial"/>
      <family val="2"/>
    </font>
    <font>
      <b/>
      <u/>
      <sz val="8"/>
      <color indexed="81"/>
      <name val="Tahoma"/>
      <family val="2"/>
    </font>
    <font>
      <b/>
      <sz val="8"/>
      <color rgb="FFFF0000"/>
      <name val="Arial"/>
      <family val="2"/>
    </font>
    <font>
      <b/>
      <i/>
      <sz val="8"/>
      <name val="Arial"/>
      <family val="2"/>
    </font>
    <font>
      <sz val="10"/>
      <name val="Arial"/>
      <family val="2"/>
    </font>
    <font>
      <u/>
      <sz val="10"/>
      <name val="Arial"/>
      <family val="2"/>
    </font>
    <font>
      <b/>
      <sz val="11"/>
      <name val="Arial"/>
      <family val="2"/>
    </font>
    <font>
      <b/>
      <sz val="12"/>
      <name val="Arial"/>
      <family val="2"/>
    </font>
    <font>
      <u/>
      <sz val="8"/>
      <color indexed="81"/>
      <name val="Tahoma"/>
      <family val="2"/>
    </font>
    <font>
      <b/>
      <sz val="7"/>
      <name val="Arial"/>
      <family val="2"/>
    </font>
    <font>
      <b/>
      <sz val="10"/>
      <color indexed="81"/>
      <name val="Tahoma"/>
      <family val="2"/>
    </font>
    <font>
      <sz val="7"/>
      <color rgb="FF0000FF"/>
      <name val="Arial"/>
      <family val="2"/>
    </font>
    <font>
      <sz val="10"/>
      <color indexed="81"/>
      <name val="Tahoma"/>
      <family val="2"/>
    </font>
    <font>
      <u/>
      <sz val="10"/>
      <color indexed="81"/>
      <name val="Tahoma"/>
      <family val="2"/>
    </font>
    <font>
      <b/>
      <sz val="7"/>
      <color rgb="FFFF0000"/>
      <name val="Arial"/>
      <family val="2"/>
    </font>
    <font>
      <sz val="8"/>
      <color indexed="10"/>
      <name val="Tahoma"/>
      <family val="2"/>
    </font>
    <font>
      <sz val="8"/>
      <color rgb="FFFF0000"/>
      <name val="Arial"/>
      <family val="2"/>
    </font>
    <font>
      <b/>
      <sz val="8.5"/>
      <name val="Arial"/>
      <family val="2"/>
    </font>
    <font>
      <b/>
      <sz val="10"/>
      <color indexed="10"/>
      <name val="Tahoma"/>
      <family val="2"/>
    </font>
    <font>
      <b/>
      <u/>
      <sz val="10"/>
      <color indexed="81"/>
      <name val="Tahoma"/>
      <family val="2"/>
    </font>
    <font>
      <b/>
      <u/>
      <sz val="10"/>
      <color indexed="10"/>
      <name val="Tahoma"/>
      <family val="2"/>
    </font>
    <font>
      <b/>
      <sz val="9"/>
      <color indexed="10"/>
      <name val="Tahoma"/>
      <family val="2"/>
    </font>
    <font>
      <b/>
      <u/>
      <sz val="8"/>
      <color indexed="10"/>
      <name val="Tahoma"/>
      <family val="2"/>
    </font>
    <font>
      <b/>
      <vertAlign val="superscript"/>
      <sz val="10"/>
      <name val="Arial"/>
      <family val="2"/>
    </font>
    <font>
      <sz val="8"/>
      <color theme="0"/>
      <name val="Arial"/>
      <family val="2"/>
    </font>
    <font>
      <i/>
      <sz val="7"/>
      <name val="Arial"/>
      <family val="2"/>
    </font>
    <font>
      <b/>
      <sz val="8"/>
      <color rgb="FF0000FF"/>
      <name val="Arial"/>
      <family val="2"/>
    </font>
    <font>
      <u/>
      <sz val="7"/>
      <name val="Arial"/>
      <family val="2"/>
    </font>
    <font>
      <b/>
      <u/>
      <sz val="7"/>
      <color rgb="FFFF0000"/>
      <name val="Arial"/>
      <family val="2"/>
    </font>
    <font>
      <sz val="12"/>
      <color indexed="81"/>
      <name val="Tahoma"/>
      <family val="2"/>
    </font>
    <font>
      <b/>
      <u/>
      <sz val="8"/>
      <name val="Arial"/>
      <family val="2"/>
    </font>
    <font>
      <b/>
      <u/>
      <sz val="8.5"/>
      <name val="Arial"/>
      <family val="2"/>
    </font>
    <font>
      <b/>
      <u/>
      <sz val="8"/>
      <color rgb="FFFF0000"/>
      <name val="Arial"/>
      <family val="2"/>
    </font>
    <font>
      <b/>
      <vertAlign val="superscript"/>
      <sz val="8"/>
      <color rgb="FFFF0000"/>
      <name val="Arial"/>
      <family val="2"/>
    </font>
    <font>
      <b/>
      <sz val="10"/>
      <color rgb="FF0000FF"/>
      <name val="Arial"/>
      <family val="2"/>
    </font>
    <font>
      <b/>
      <sz val="10"/>
      <color rgb="FFFF0000"/>
      <name val="Arial"/>
      <family val="2"/>
    </font>
    <font>
      <i/>
      <sz val="9"/>
      <color rgb="FFFF0000"/>
      <name val="Arial"/>
      <family val="2"/>
    </font>
    <font>
      <b/>
      <sz val="9"/>
      <color rgb="FF0000FF"/>
      <name val="Arial"/>
      <family val="2"/>
    </font>
    <font>
      <b/>
      <u/>
      <sz val="9"/>
      <color indexed="81"/>
      <name val="Tahoma"/>
      <family val="2"/>
    </font>
    <font>
      <sz val="9"/>
      <color indexed="81"/>
      <name val="Tahoma"/>
      <family val="2"/>
    </font>
    <font>
      <b/>
      <sz val="9"/>
      <color indexed="81"/>
      <name val="Tahoma"/>
      <family val="2"/>
    </font>
    <font>
      <u/>
      <sz val="9"/>
      <color indexed="81"/>
      <name val="Tahoma"/>
      <family val="2"/>
    </font>
    <font>
      <b/>
      <sz val="9"/>
      <name val="Arial"/>
      <family val="2"/>
    </font>
    <font>
      <sz val="9"/>
      <name val="Arial"/>
      <family val="2"/>
    </font>
    <font>
      <sz val="10"/>
      <color rgb="FF0000FF"/>
      <name val="Arial"/>
      <family val="2"/>
    </font>
    <font>
      <sz val="9"/>
      <color rgb="FF0000FF"/>
      <name val="Arial"/>
      <family val="2"/>
    </font>
    <font>
      <i/>
      <sz val="9"/>
      <name val="Arial"/>
      <family val="2"/>
    </font>
    <font>
      <i/>
      <sz val="9"/>
      <color indexed="81"/>
      <name val="Tahoma"/>
      <family val="2"/>
    </font>
    <font>
      <b/>
      <sz val="10"/>
      <color indexed="10"/>
      <name val="Arial"/>
      <family val="2"/>
    </font>
    <font>
      <b/>
      <sz val="8"/>
      <color theme="0"/>
      <name val="Arial"/>
      <family val="2"/>
    </font>
    <font>
      <sz val="8"/>
      <color rgb="FF0000FF"/>
      <name val="Arial"/>
      <family val="2"/>
    </font>
    <font>
      <sz val="7"/>
      <name val="Arial"/>
      <family val="2"/>
    </font>
    <font>
      <sz val="7"/>
      <color theme="0" tint="-0.499984740745262"/>
      <name val="Arial"/>
      <family val="2"/>
    </font>
    <font>
      <b/>
      <sz val="7"/>
      <color rgb="FF0000FF"/>
      <name val="Arial"/>
      <family val="2"/>
    </font>
    <font>
      <sz val="7"/>
      <color theme="0"/>
      <name val="Arial"/>
      <family val="2"/>
    </font>
    <font>
      <b/>
      <u/>
      <sz val="8"/>
      <color indexed="39"/>
      <name val="Tahoma"/>
      <family val="2"/>
    </font>
    <font>
      <b/>
      <sz val="8"/>
      <color indexed="10"/>
      <name val="Tahoma"/>
      <family val="2"/>
    </font>
    <font>
      <u/>
      <sz val="8"/>
      <color indexed="10"/>
      <name val="Tahoma"/>
      <family val="2"/>
    </font>
    <font>
      <sz val="9"/>
      <color indexed="10"/>
      <name val="Tahoma"/>
      <family val="2"/>
    </font>
    <font>
      <b/>
      <u/>
      <sz val="9"/>
      <color indexed="10"/>
      <name val="Tahoma"/>
      <family val="2"/>
    </font>
    <font>
      <b/>
      <sz val="7.5"/>
      <name val="Arial"/>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gray0625">
        <bgColor theme="0" tint="-4.9989318521683403E-2"/>
      </patternFill>
    </fill>
    <fill>
      <patternFill patternType="gray0625"/>
    </fill>
    <fill>
      <patternFill patternType="solid">
        <fgColor theme="2"/>
        <bgColor indexed="64"/>
      </patternFill>
    </fill>
    <fill>
      <patternFill patternType="solid">
        <fgColor rgb="FFE1EACE"/>
        <bgColor indexed="64"/>
      </patternFill>
    </fill>
    <fill>
      <patternFill patternType="solid">
        <fgColor rgb="FFFFFFCC"/>
        <bgColor indexed="64"/>
      </patternFill>
    </fill>
    <fill>
      <patternFill patternType="solid">
        <fgColor rgb="FFDDFFDD"/>
        <bgColor indexed="64"/>
      </patternFill>
    </fill>
  </fills>
  <borders count="82">
    <border>
      <left/>
      <right/>
      <top/>
      <bottom/>
      <diagonal/>
    </border>
    <border>
      <left/>
      <right/>
      <top/>
      <bottom style="thin">
        <color auto="1"/>
      </bottom>
      <diagonal/>
    </border>
    <border>
      <left style="thin">
        <color indexed="23"/>
      </left>
      <right style="thin">
        <color indexed="23"/>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right style="thin">
        <color indexed="23"/>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style="thin">
        <color indexed="23"/>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auto="1"/>
      </top>
      <bottom style="thin">
        <color auto="1"/>
      </bottom>
      <diagonal/>
    </border>
    <border>
      <left/>
      <right/>
      <top style="thin">
        <color auto="1"/>
      </top>
      <bottom style="double">
        <color auto="1"/>
      </bottom>
      <diagonal/>
    </border>
    <border>
      <left style="thin">
        <color indexed="23"/>
      </left>
      <right style="thin">
        <color indexed="23"/>
      </right>
      <top style="thin">
        <color auto="1"/>
      </top>
      <bottom style="thin">
        <color auto="1"/>
      </bottom>
      <diagonal/>
    </border>
    <border>
      <left style="thin">
        <color indexed="64"/>
      </left>
      <right/>
      <top style="thin">
        <color auto="1"/>
      </top>
      <bottom style="thin">
        <color auto="1"/>
      </bottom>
      <diagonal/>
    </border>
    <border>
      <left style="thin">
        <color rgb="FF808080"/>
      </left>
      <right style="thin">
        <color rgb="FF808080"/>
      </right>
      <top style="thin">
        <color auto="1"/>
      </top>
      <bottom style="thin">
        <color auto="1"/>
      </bottom>
      <diagonal/>
    </border>
    <border>
      <left/>
      <right style="thin">
        <color rgb="FF808080"/>
      </right>
      <top style="thin">
        <color auto="1"/>
      </top>
      <bottom style="thin">
        <color auto="1"/>
      </bottom>
      <diagonal/>
    </border>
    <border>
      <left style="thin">
        <color rgb="FF808080"/>
      </left>
      <right style="thin">
        <color rgb="FF808080"/>
      </right>
      <top/>
      <bottom/>
      <diagonal/>
    </border>
    <border>
      <left style="thin">
        <color rgb="FF808080"/>
      </left>
      <right style="thin">
        <color rgb="FF808080"/>
      </right>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indexed="23"/>
      </right>
      <top/>
      <bottom style="thin">
        <color auto="1"/>
      </bottom>
      <diagonal/>
    </border>
    <border>
      <left style="thin">
        <color theme="0" tint="-0.499984740745262"/>
      </left>
      <right style="thin">
        <color indexed="23"/>
      </right>
      <top/>
      <bottom/>
      <diagonal/>
    </border>
    <border>
      <left style="thin">
        <color indexed="64"/>
      </left>
      <right style="thin">
        <color auto="1"/>
      </right>
      <top style="thin">
        <color indexed="64"/>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23"/>
      </right>
      <top style="thin">
        <color auto="1"/>
      </top>
      <bottom style="thin">
        <color auto="1"/>
      </bottom>
      <diagonal/>
    </border>
    <border>
      <left style="thin">
        <color indexed="23"/>
      </left>
      <right/>
      <top style="thin">
        <color auto="1"/>
      </top>
      <bottom style="thin">
        <color auto="1"/>
      </bottom>
      <diagonal/>
    </border>
    <border>
      <left style="thin">
        <color theme="0" tint="-0.499984740745262"/>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indexed="64"/>
      </left>
      <right style="thin">
        <color theme="0" tint="-0.499984740745262"/>
      </right>
      <top style="thin">
        <color indexed="64"/>
      </top>
      <bottom style="thin">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14" applyNumberFormat="0" applyFont="0" applyAlignment="0" applyProtection="0"/>
    <xf numFmtId="0" fontId="16" fillId="0" borderId="0"/>
    <xf numFmtId="0" fontId="1" fillId="0" borderId="0"/>
  </cellStyleXfs>
  <cellXfs count="475">
    <xf numFmtId="0" fontId="0" fillId="0" borderId="0" xfId="0"/>
    <xf numFmtId="0" fontId="2" fillId="0" borderId="0" xfId="0" applyFont="1"/>
    <xf numFmtId="0" fontId="2" fillId="0" borderId="0" xfId="0" applyFont="1" applyAlignment="1"/>
    <xf numFmtId="0" fontId="2" fillId="0" borderId="0" xfId="0" applyFont="1" applyProtection="1">
      <protection locked="0"/>
    </xf>
    <xf numFmtId="165" fontId="2" fillId="0" borderId="0" xfId="1" applyNumberFormat="1" applyFont="1" applyBorder="1" applyAlignment="1" applyProtection="1">
      <protection locked="0"/>
    </xf>
    <xf numFmtId="0" fontId="2" fillId="0" borderId="0" xfId="0" applyFont="1" applyProtection="1"/>
    <xf numFmtId="0" fontId="2" fillId="0" borderId="0" xfId="0" applyFont="1" applyBorder="1"/>
    <xf numFmtId="165" fontId="2" fillId="0" borderId="0" xfId="1" applyNumberFormat="1" applyFont="1" applyBorder="1" applyAlignment="1" applyProtection="1"/>
    <xf numFmtId="0" fontId="4" fillId="0" borderId="0" xfId="0" applyFont="1" applyProtection="1"/>
    <xf numFmtId="0" fontId="2" fillId="0" borderId="0" xfId="0" applyFont="1" applyBorder="1" applyProtection="1"/>
    <xf numFmtId="0" fontId="2" fillId="0" borderId="0" xfId="0" applyFont="1" applyBorder="1" applyProtection="1">
      <protection locked="0"/>
    </xf>
    <xf numFmtId="0" fontId="4" fillId="0" borderId="0" xfId="0" applyFont="1" applyBorder="1" applyProtection="1"/>
    <xf numFmtId="0" fontId="2" fillId="0" borderId="2" xfId="0" applyFont="1" applyBorder="1" applyAlignment="1" applyProtection="1">
      <alignment horizontal="center"/>
      <protection locked="0"/>
    </xf>
    <xf numFmtId="165" fontId="2" fillId="0" borderId="0" xfId="1" applyNumberFormat="1" applyFont="1" applyFill="1" applyBorder="1" applyAlignment="1" applyProtection="1">
      <protection locked="0"/>
    </xf>
    <xf numFmtId="165" fontId="2" fillId="0" borderId="1" xfId="1" applyNumberFormat="1" applyFont="1" applyBorder="1" applyAlignment="1" applyProtection="1">
      <protection locked="0"/>
    </xf>
    <xf numFmtId="0" fontId="12" fillId="0" borderId="0" xfId="0" applyFont="1" applyFill="1" applyBorder="1" applyProtection="1">
      <protection locked="0"/>
    </xf>
    <xf numFmtId="0" fontId="2" fillId="0" borderId="0" xfId="0" applyFont="1" applyFill="1" applyBorder="1" applyProtection="1">
      <protection locked="0"/>
    </xf>
    <xf numFmtId="0" fontId="4" fillId="0" borderId="0" xfId="0" applyFont="1" applyBorder="1" applyAlignment="1" applyProtection="1">
      <alignment horizontal="right"/>
    </xf>
    <xf numFmtId="0" fontId="4" fillId="0" borderId="2" xfId="0" applyFont="1" applyBorder="1" applyAlignment="1" applyProtection="1">
      <alignment horizontal="center"/>
      <protection locked="0"/>
    </xf>
    <xf numFmtId="0" fontId="16" fillId="0" borderId="0" xfId="5"/>
    <xf numFmtId="0" fontId="2" fillId="0" borderId="0" xfId="0" applyFont="1" applyAlignment="1" applyProtection="1">
      <protection locked="0"/>
    </xf>
    <xf numFmtId="165" fontId="2" fillId="0" borderId="0" xfId="1" applyNumberFormat="1" applyFont="1" applyFill="1" applyBorder="1" applyAlignment="1" applyProtection="1"/>
    <xf numFmtId="0" fontId="16" fillId="0" borderId="0" xfId="5" applyProtection="1">
      <protection locked="0"/>
    </xf>
    <xf numFmtId="0" fontId="16" fillId="0" borderId="0" xfId="5" applyFont="1" applyFill="1" applyBorder="1" applyAlignment="1" applyProtection="1">
      <alignment vertical="center"/>
      <protection locked="0"/>
    </xf>
    <xf numFmtId="3" fontId="16" fillId="0" borderId="0" xfId="5" applyNumberFormat="1" applyFont="1" applyAlignment="1" applyProtection="1">
      <alignment horizontal="right"/>
      <protection locked="0"/>
    </xf>
    <xf numFmtId="0" fontId="2" fillId="0" borderId="0" xfId="0" applyFont="1" applyFill="1" applyBorder="1" applyProtection="1"/>
    <xf numFmtId="164" fontId="8" fillId="0" borderId="0" xfId="2" applyNumberFormat="1" applyFont="1" applyBorder="1" applyAlignment="1" applyProtection="1"/>
    <xf numFmtId="0" fontId="2" fillId="0" borderId="4" xfId="0" quotePrefix="1" applyFont="1" applyBorder="1" applyProtection="1"/>
    <xf numFmtId="0" fontId="2" fillId="0" borderId="0" xfId="0" applyFont="1" applyBorder="1" applyAlignment="1" applyProtection="1">
      <alignment vertical="center"/>
    </xf>
    <xf numFmtId="0" fontId="2" fillId="0" borderId="4" xfId="0" applyFont="1" applyBorder="1" applyProtection="1"/>
    <xf numFmtId="0" fontId="2" fillId="0" borderId="6" xfId="0" applyFont="1" applyBorder="1" applyProtection="1"/>
    <xf numFmtId="9" fontId="2" fillId="0" borderId="0" xfId="3" applyFont="1" applyBorder="1" applyProtection="1"/>
    <xf numFmtId="169" fontId="2" fillId="0" borderId="2" xfId="0" applyNumberFormat="1" applyFont="1" applyBorder="1" applyProtection="1">
      <protection locked="0"/>
    </xf>
    <xf numFmtId="0" fontId="0" fillId="0" borderId="0" xfId="0" applyAlignment="1" applyProtection="1"/>
    <xf numFmtId="0" fontId="3" fillId="0" borderId="0" xfId="0" applyFont="1" applyProtection="1"/>
    <xf numFmtId="164" fontId="8" fillId="0" borderId="0" xfId="2" applyNumberFormat="1" applyFont="1" applyBorder="1" applyAlignment="1" applyProtection="1">
      <alignment horizontal="left"/>
    </xf>
    <xf numFmtId="0" fontId="2" fillId="0" borderId="0" xfId="0" applyFont="1" applyAlignment="1" applyProtection="1"/>
    <xf numFmtId="0" fontId="4" fillId="0" borderId="15" xfId="0" applyFont="1" applyBorder="1" applyAlignment="1" applyProtection="1">
      <alignment vertical="center"/>
    </xf>
    <xf numFmtId="0" fontId="2" fillId="0" borderId="0" xfId="0" applyFont="1" applyProtection="1">
      <protection hidden="1"/>
    </xf>
    <xf numFmtId="0" fontId="2" fillId="0" borderId="1" xfId="0" applyFont="1" applyBorder="1" applyProtection="1"/>
    <xf numFmtId="166" fontId="2" fillId="0" borderId="1" xfId="3" applyNumberFormat="1" applyFont="1" applyBorder="1" applyProtection="1"/>
    <xf numFmtId="9" fontId="2" fillId="0" borderId="1" xfId="3" applyFont="1" applyBorder="1" applyProtection="1"/>
    <xf numFmtId="0" fontId="2" fillId="0" borderId="8" xfId="0" applyFont="1" applyBorder="1" applyProtection="1"/>
    <xf numFmtId="9" fontId="2" fillId="0" borderId="8" xfId="3" applyFont="1" applyBorder="1" applyProtection="1"/>
    <xf numFmtId="0" fontId="29" fillId="0" borderId="0" xfId="0" applyFont="1" applyBorder="1" applyAlignment="1" applyProtection="1">
      <alignment vertical="center"/>
    </xf>
    <xf numFmtId="0" fontId="2" fillId="0" borderId="12" xfId="0" applyFont="1" applyBorder="1" applyProtection="1"/>
    <xf numFmtId="0" fontId="2" fillId="0" borderId="47" xfId="0" quotePrefix="1" applyFont="1" applyBorder="1" applyProtection="1"/>
    <xf numFmtId="9" fontId="2" fillId="0" borderId="48" xfId="3" applyFont="1" applyBorder="1" applyProtection="1"/>
    <xf numFmtId="0" fontId="2" fillId="0" borderId="49" xfId="0" quotePrefix="1" applyFont="1" applyBorder="1" applyProtection="1"/>
    <xf numFmtId="9" fontId="2" fillId="0" borderId="50" xfId="3" applyFont="1" applyBorder="1" applyProtection="1"/>
    <xf numFmtId="9" fontId="2" fillId="0" borderId="12" xfId="3" applyFont="1" applyBorder="1" applyProtection="1"/>
    <xf numFmtId="0" fontId="2" fillId="0" borderId="30" xfId="0" applyFont="1" applyBorder="1" applyProtection="1"/>
    <xf numFmtId="0" fontId="2" fillId="0" borderId="4" xfId="0" applyFont="1" applyBorder="1"/>
    <xf numFmtId="0" fontId="2" fillId="0" borderId="12" xfId="0" applyFont="1" applyBorder="1"/>
    <xf numFmtId="0" fontId="2" fillId="0" borderId="39" xfId="0" applyFont="1" applyBorder="1"/>
    <xf numFmtId="0" fontId="9" fillId="0" borderId="40" xfId="0" applyFont="1" applyBorder="1" applyAlignment="1">
      <alignment vertical="center"/>
    </xf>
    <xf numFmtId="0" fontId="2" fillId="0" borderId="40" xfId="0" applyFont="1" applyBorder="1"/>
    <xf numFmtId="0" fontId="2" fillId="0" borderId="41" xfId="0" applyFont="1" applyBorder="1"/>
    <xf numFmtId="10" fontId="4" fillId="0" borderId="0" xfId="0" applyNumberFormat="1" applyFont="1" applyProtection="1">
      <protection locked="0"/>
    </xf>
    <xf numFmtId="0" fontId="1" fillId="0" borderId="3" xfId="5" applyFont="1" applyFill="1" applyBorder="1" applyAlignment="1" applyProtection="1">
      <alignment vertical="top" wrapText="1"/>
      <protection locked="0"/>
    </xf>
    <xf numFmtId="0" fontId="16" fillId="0" borderId="3" xfId="5" applyFont="1" applyFill="1" applyBorder="1" applyAlignment="1" applyProtection="1">
      <alignment vertical="top" wrapText="1"/>
      <protection locked="0"/>
    </xf>
    <xf numFmtId="165" fontId="16" fillId="0" borderId="3" xfId="1" applyNumberFormat="1" applyFont="1" applyFill="1" applyBorder="1" applyAlignment="1" applyProtection="1">
      <alignment vertical="top"/>
      <protection locked="0"/>
    </xf>
    <xf numFmtId="0" fontId="4" fillId="0" borderId="15" xfId="0" applyFont="1" applyBorder="1" applyAlignment="1" applyProtection="1">
      <alignment horizontal="right" vertical="center"/>
    </xf>
    <xf numFmtId="165" fontId="2" fillId="0" borderId="0" xfId="1" applyNumberFormat="1" applyFont="1" applyFill="1" applyBorder="1" applyAlignment="1" applyProtection="1">
      <alignment horizontal="right"/>
    </xf>
    <xf numFmtId="165" fontId="2" fillId="0" borderId="1" xfId="1" applyNumberFormat="1" applyFont="1" applyBorder="1" applyAlignment="1" applyProtection="1"/>
    <xf numFmtId="165" fontId="2" fillId="0" borderId="1" xfId="0" applyNumberFormat="1" applyFont="1" applyBorder="1" applyProtection="1"/>
    <xf numFmtId="0" fontId="4" fillId="0" borderId="1" xfId="0" applyFont="1" applyBorder="1" applyAlignment="1" applyProtection="1">
      <alignment horizontal="right" vertical="center"/>
    </xf>
    <xf numFmtId="0" fontId="2" fillId="0" borderId="2" xfId="0" applyFont="1" applyBorder="1" applyProtection="1"/>
    <xf numFmtId="165" fontId="2" fillId="0" borderId="0" xfId="1" applyNumberFormat="1" applyFont="1" applyBorder="1" applyAlignment="1" applyProtection="1">
      <alignment horizontal="right"/>
    </xf>
    <xf numFmtId="0" fontId="2" fillId="0" borderId="16" xfId="0" applyFont="1" applyBorder="1" applyProtection="1"/>
    <xf numFmtId="9" fontId="2" fillId="0" borderId="2" xfId="3" applyNumberFormat="1" applyFont="1" applyBorder="1" applyProtection="1"/>
    <xf numFmtId="0" fontId="2" fillId="0" borderId="0" xfId="0" applyFont="1" applyAlignment="1" applyProtection="1">
      <alignment vertical="center" wrapText="1"/>
    </xf>
    <xf numFmtId="0" fontId="2" fillId="0" borderId="0" xfId="0" applyFont="1" applyAlignment="1" applyProtection="1">
      <alignment vertical="center"/>
    </xf>
    <xf numFmtId="170" fontId="2" fillId="0" borderId="2" xfId="0" applyNumberFormat="1" applyFont="1" applyBorder="1" applyProtection="1">
      <protection locked="0"/>
    </xf>
    <xf numFmtId="0" fontId="4" fillId="0" borderId="5" xfId="0" applyFont="1" applyBorder="1" applyProtection="1"/>
    <xf numFmtId="0" fontId="7" fillId="0" borderId="6" xfId="0" applyFont="1" applyBorder="1" applyAlignment="1" applyProtection="1">
      <alignment vertical="center"/>
    </xf>
    <xf numFmtId="164" fontId="8" fillId="0" borderId="0" xfId="2" applyNumberFormat="1" applyFont="1" applyBorder="1" applyAlignment="1">
      <alignment horizontal="left" vertical="center"/>
    </xf>
    <xf numFmtId="0" fontId="2" fillId="0" borderId="0" xfId="0" applyFont="1" applyFill="1" applyBorder="1" applyAlignment="1" applyProtection="1">
      <alignment vertical="center"/>
    </xf>
    <xf numFmtId="0" fontId="45" fillId="0" borderId="4" xfId="0" quotePrefix="1" applyFont="1" applyBorder="1" applyProtection="1"/>
    <xf numFmtId="0" fontId="1" fillId="0" borderId="0" xfId="6" applyProtection="1">
      <protection locked="0"/>
    </xf>
    <xf numFmtId="0" fontId="1" fillId="0" borderId="0" xfId="6"/>
    <xf numFmtId="0" fontId="1" fillId="0" borderId="0" xfId="6" applyFont="1" applyBorder="1" applyProtection="1">
      <protection locked="0"/>
    </xf>
    <xf numFmtId="0" fontId="1" fillId="0" borderId="0" xfId="6" applyBorder="1" applyProtection="1">
      <protection locked="0"/>
    </xf>
    <xf numFmtId="0" fontId="9" fillId="4" borderId="33" xfId="6" applyFont="1" applyFill="1" applyBorder="1" applyAlignment="1" applyProtection="1">
      <alignment horizontal="left" vertical="center" wrapText="1"/>
    </xf>
    <xf numFmtId="167" fontId="1" fillId="5" borderId="34" xfId="6" applyNumberFormat="1" applyFont="1" applyFill="1" applyBorder="1" applyAlignment="1" applyProtection="1">
      <alignment horizontal="center" vertical="center" wrapText="1"/>
    </xf>
    <xf numFmtId="1" fontId="1" fillId="5" borderId="34" xfId="6" applyNumberFormat="1" applyFont="1" applyFill="1" applyBorder="1" applyAlignment="1" applyProtection="1">
      <alignment horizontal="center" vertical="center" wrapText="1"/>
    </xf>
    <xf numFmtId="1" fontId="37" fillId="4" borderId="34" xfId="6" applyNumberFormat="1" applyFont="1" applyFill="1" applyBorder="1" applyAlignment="1" applyProtection="1">
      <alignment horizontal="right" vertical="center" wrapText="1"/>
    </xf>
    <xf numFmtId="168" fontId="28" fillId="5" borderId="34" xfId="6" applyNumberFormat="1" applyFont="1" applyFill="1" applyBorder="1" applyAlignment="1" applyProtection="1">
      <alignment horizontal="right" vertical="center" wrapText="1"/>
    </xf>
    <xf numFmtId="0" fontId="2" fillId="5" borderId="35" xfId="6" applyFont="1" applyFill="1" applyBorder="1" applyAlignment="1" applyProtection="1">
      <alignment horizontal="right" vertical="center" wrapText="1"/>
    </xf>
    <xf numFmtId="0" fontId="1" fillId="0" borderId="0" xfId="6" applyFill="1" applyProtection="1">
      <protection locked="0"/>
    </xf>
    <xf numFmtId="0" fontId="1" fillId="0" borderId="22" xfId="6" applyFont="1" applyFill="1" applyBorder="1" applyAlignment="1" applyProtection="1">
      <alignment horizontal="left" vertical="top" wrapText="1"/>
      <protection locked="0"/>
    </xf>
    <xf numFmtId="167" fontId="1" fillId="0" borderId="18" xfId="6" applyNumberFormat="1" applyFont="1" applyFill="1" applyBorder="1" applyAlignment="1" applyProtection="1">
      <alignment horizontal="left" vertical="top" wrapText="1"/>
      <protection locked="0"/>
    </xf>
    <xf numFmtId="1" fontId="1" fillId="0" borderId="18" xfId="6" applyNumberFormat="1" applyFont="1" applyFill="1" applyBorder="1" applyAlignment="1" applyProtection="1">
      <alignment horizontal="center" vertical="top" wrapText="1"/>
      <protection locked="0"/>
    </xf>
    <xf numFmtId="168" fontId="1" fillId="0" borderId="18" xfId="6" applyNumberFormat="1" applyFont="1" applyFill="1" applyBorder="1" applyAlignment="1" applyProtection="1">
      <alignment horizontal="right" vertical="top" wrapText="1"/>
      <protection locked="0"/>
    </xf>
    <xf numFmtId="0" fontId="1" fillId="0" borderId="23" xfId="6" applyFont="1" applyFill="1" applyBorder="1" applyAlignment="1" applyProtection="1">
      <alignment horizontal="left" vertical="top" wrapText="1"/>
      <protection locked="0"/>
    </xf>
    <xf numFmtId="0" fontId="1" fillId="0" borderId="24" xfId="6" applyFont="1" applyFill="1" applyBorder="1" applyAlignment="1" applyProtection="1">
      <alignment horizontal="left" vertical="top" wrapText="1"/>
      <protection locked="0"/>
    </xf>
    <xf numFmtId="0" fontId="1" fillId="0" borderId="33" xfId="6" applyFont="1" applyFill="1" applyBorder="1" applyAlignment="1" applyProtection="1">
      <alignment horizontal="left" vertical="top" wrapText="1"/>
      <protection locked="0"/>
    </xf>
    <xf numFmtId="167" fontId="1" fillId="0" borderId="34" xfId="6" applyNumberFormat="1" applyFont="1" applyFill="1" applyBorder="1" applyAlignment="1" applyProtection="1">
      <alignment horizontal="left" vertical="top" wrapText="1"/>
      <protection locked="0"/>
    </xf>
    <xf numFmtId="1" fontId="1" fillId="0" borderId="34" xfId="6" applyNumberFormat="1" applyFont="1" applyFill="1" applyBorder="1" applyAlignment="1" applyProtection="1">
      <alignment horizontal="center" vertical="top" wrapText="1"/>
      <protection locked="0"/>
    </xf>
    <xf numFmtId="168" fontId="1" fillId="0" borderId="34" xfId="6" applyNumberFormat="1" applyFont="1" applyFill="1" applyBorder="1" applyAlignment="1" applyProtection="1">
      <alignment horizontal="right" vertical="top" wrapText="1"/>
      <protection locked="0"/>
    </xf>
    <xf numFmtId="0" fontId="1" fillId="0" borderId="35" xfId="6" applyFont="1" applyFill="1" applyBorder="1" applyAlignment="1" applyProtection="1">
      <alignment horizontal="left" vertical="top" wrapText="1"/>
      <protection locked="0"/>
    </xf>
    <xf numFmtId="0" fontId="6" fillId="0" borderId="54" xfId="6" applyFont="1" applyFill="1" applyBorder="1" applyAlignment="1" applyProtection="1">
      <alignment horizontal="right" vertical="top" wrapText="1"/>
    </xf>
    <xf numFmtId="167" fontId="6" fillId="0" borderId="55" xfId="6" applyNumberFormat="1" applyFont="1" applyFill="1" applyBorder="1" applyAlignment="1" applyProtection="1">
      <alignment horizontal="left" vertical="top" wrapText="1"/>
    </xf>
    <xf numFmtId="1" fontId="6" fillId="0" borderId="55" xfId="6" applyNumberFormat="1" applyFont="1" applyFill="1" applyBorder="1" applyAlignment="1" applyProtection="1">
      <alignment horizontal="center" vertical="top" wrapText="1"/>
    </xf>
    <xf numFmtId="168" fontId="6" fillId="0" borderId="55" xfId="6" applyNumberFormat="1" applyFont="1" applyFill="1" applyBorder="1" applyAlignment="1" applyProtection="1">
      <alignment horizontal="right" vertical="top" wrapText="1"/>
    </xf>
    <xf numFmtId="0" fontId="1" fillId="0" borderId="56" xfId="6" applyFont="1" applyFill="1" applyBorder="1" applyAlignment="1" applyProtection="1">
      <alignment horizontal="left" vertical="top" wrapText="1"/>
      <protection locked="0"/>
    </xf>
    <xf numFmtId="167" fontId="1" fillId="0" borderId="57" xfId="6" applyNumberFormat="1" applyFont="1" applyFill="1" applyBorder="1" applyAlignment="1" applyProtection="1">
      <alignment horizontal="left" vertical="top" wrapText="1"/>
      <protection locked="0"/>
    </xf>
    <xf numFmtId="1" fontId="1" fillId="0" borderId="57" xfId="6" applyNumberFormat="1" applyFont="1" applyFill="1" applyBorder="1" applyAlignment="1" applyProtection="1">
      <alignment horizontal="center" vertical="top" wrapText="1"/>
      <protection locked="0"/>
    </xf>
    <xf numFmtId="0" fontId="6" fillId="0" borderId="31" xfId="6" applyFont="1" applyFill="1" applyBorder="1" applyAlignment="1" applyProtection="1">
      <alignment horizontal="right" vertical="top" wrapText="1"/>
    </xf>
    <xf numFmtId="167" fontId="6" fillId="0" borderId="13" xfId="6" applyNumberFormat="1" applyFont="1" applyFill="1" applyBorder="1" applyAlignment="1" applyProtection="1">
      <alignment horizontal="left" vertical="top" wrapText="1"/>
    </xf>
    <xf numFmtId="1" fontId="6" fillId="0" borderId="13" xfId="6" applyNumberFormat="1" applyFont="1" applyFill="1" applyBorder="1" applyAlignment="1" applyProtection="1">
      <alignment horizontal="center" vertical="top" wrapText="1"/>
    </xf>
    <xf numFmtId="168" fontId="6" fillId="0" borderId="13" xfId="6" applyNumberFormat="1" applyFont="1" applyFill="1" applyBorder="1" applyAlignment="1" applyProtection="1">
      <alignment horizontal="right" vertical="top" wrapText="1"/>
    </xf>
    <xf numFmtId="168" fontId="1" fillId="0" borderId="32" xfId="6" applyNumberFormat="1" applyFont="1" applyFill="1" applyBorder="1" applyAlignment="1" applyProtection="1">
      <alignment horizontal="left" vertical="top" wrapText="1"/>
      <protection locked="0"/>
    </xf>
    <xf numFmtId="0" fontId="1" fillId="0" borderId="32" xfId="6" applyFont="1" applyFill="1" applyBorder="1" applyAlignment="1" applyProtection="1">
      <alignment horizontal="left" vertical="top" wrapText="1"/>
      <protection locked="0"/>
    </xf>
    <xf numFmtId="167" fontId="6" fillId="0" borderId="13" xfId="6" applyNumberFormat="1" applyFont="1" applyFill="1" applyBorder="1" applyAlignment="1" applyProtection="1">
      <alignment horizontal="center" vertical="top" wrapText="1"/>
    </xf>
    <xf numFmtId="168" fontId="6" fillId="0" borderId="18" xfId="6" applyNumberFormat="1" applyFont="1" applyFill="1" applyBorder="1" applyAlignment="1" applyProtection="1">
      <alignment horizontal="right" vertical="top" wrapText="1"/>
    </xf>
    <xf numFmtId="167" fontId="6" fillId="0" borderId="55" xfId="6" applyNumberFormat="1" applyFont="1" applyFill="1" applyBorder="1" applyAlignment="1" applyProtection="1">
      <alignment vertical="top" wrapText="1"/>
    </xf>
    <xf numFmtId="167" fontId="6" fillId="0" borderId="13" xfId="6" applyNumberFormat="1" applyFont="1" applyFill="1" applyBorder="1" applyAlignment="1" applyProtection="1">
      <alignment vertical="top" wrapText="1"/>
    </xf>
    <xf numFmtId="0" fontId="9" fillId="0" borderId="36" xfId="6" applyFont="1" applyFill="1" applyBorder="1" applyAlignment="1" applyProtection="1">
      <alignment horizontal="right" vertical="center" wrapText="1"/>
    </xf>
    <xf numFmtId="167" fontId="9" fillId="0" borderId="37" xfId="6" applyNumberFormat="1" applyFont="1" applyFill="1" applyBorder="1" applyAlignment="1" applyProtection="1">
      <alignment horizontal="center" vertical="center" wrapText="1"/>
    </xf>
    <xf numFmtId="1" fontId="9" fillId="0" borderId="37" xfId="6" applyNumberFormat="1" applyFont="1" applyFill="1" applyBorder="1" applyAlignment="1" applyProtection="1">
      <alignment horizontal="center" vertical="center" wrapText="1"/>
    </xf>
    <xf numFmtId="168" fontId="9" fillId="0" borderId="37" xfId="6" applyNumberFormat="1" applyFont="1" applyFill="1" applyBorder="1" applyAlignment="1" applyProtection="1">
      <alignment horizontal="right" vertical="center" wrapText="1"/>
    </xf>
    <xf numFmtId="168" fontId="9" fillId="0" borderId="38" xfId="6" applyNumberFormat="1" applyFont="1" applyFill="1" applyBorder="1" applyAlignment="1" applyProtection="1">
      <alignment horizontal="left" vertical="center" wrapText="1"/>
    </xf>
    <xf numFmtId="0" fontId="1" fillId="0" borderId="0" xfId="6" applyFont="1" applyAlignment="1" applyProtection="1">
      <alignment vertical="top" wrapText="1"/>
    </xf>
    <xf numFmtId="167" fontId="1" fillId="0" borderId="0" xfId="6" applyNumberFormat="1" applyFont="1" applyAlignment="1" applyProtection="1">
      <alignment horizontal="center" vertical="top" wrapText="1"/>
    </xf>
    <xf numFmtId="1" fontId="1" fillId="0" borderId="0" xfId="6" applyNumberFormat="1" applyFont="1" applyAlignment="1" applyProtection="1">
      <alignment horizontal="center" vertical="top" wrapText="1"/>
    </xf>
    <xf numFmtId="168" fontId="1" fillId="0" borderId="0" xfId="6" applyNumberFormat="1" applyFont="1" applyAlignment="1" applyProtection="1">
      <alignment horizontal="right" vertical="top" wrapText="1"/>
    </xf>
    <xf numFmtId="0" fontId="1" fillId="0" borderId="0" xfId="6" applyFont="1" applyAlignment="1" applyProtection="1">
      <alignment horizontal="left" vertical="top" wrapText="1"/>
    </xf>
    <xf numFmtId="165" fontId="7" fillId="0" borderId="15" xfId="1" applyNumberFormat="1" applyFont="1" applyFill="1" applyBorder="1" applyAlignment="1" applyProtection="1">
      <alignment horizontal="right" vertical="center"/>
    </xf>
    <xf numFmtId="165" fontId="7" fillId="0" borderId="15" xfId="0" applyNumberFormat="1" applyFont="1" applyFill="1" applyBorder="1" applyAlignment="1" applyProtection="1">
      <alignment horizontal="right" vertical="center"/>
    </xf>
    <xf numFmtId="0" fontId="54" fillId="0" borderId="0" xfId="6" applyFont="1" applyAlignment="1" applyProtection="1">
      <alignment vertical="center" wrapText="1"/>
    </xf>
    <xf numFmtId="9" fontId="54" fillId="0" borderId="0" xfId="6" applyNumberFormat="1" applyFont="1" applyAlignment="1" applyProtection="1">
      <alignment vertical="center"/>
    </xf>
    <xf numFmtId="0" fontId="1" fillId="0" borderId="0" xfId="6" applyFont="1" applyProtection="1">
      <protection locked="0"/>
    </xf>
    <xf numFmtId="165" fontId="55" fillId="0" borderId="3" xfId="2" applyNumberFormat="1" applyFont="1" applyFill="1" applyBorder="1" applyAlignment="1" applyProtection="1">
      <alignment vertical="center"/>
      <protection locked="0"/>
    </xf>
    <xf numFmtId="0" fontId="1" fillId="0" borderId="0" xfId="6" applyFont="1" applyFill="1" applyProtection="1">
      <protection locked="0"/>
    </xf>
    <xf numFmtId="0" fontId="55" fillId="0" borderId="0" xfId="6" applyFont="1" applyBorder="1" applyProtection="1"/>
    <xf numFmtId="0" fontId="55" fillId="0" borderId="13" xfId="6" applyFont="1" applyBorder="1" applyProtection="1"/>
    <xf numFmtId="168" fontId="55" fillId="0" borderId="3" xfId="6" applyNumberFormat="1" applyFont="1" applyFill="1" applyBorder="1" applyAlignment="1" applyProtection="1">
      <alignment horizontal="right" vertical="center" wrapText="1"/>
      <protection locked="0"/>
    </xf>
    <xf numFmtId="168" fontId="55" fillId="0" borderId="17" xfId="6" applyNumberFormat="1" applyFont="1" applyFill="1" applyBorder="1" applyAlignment="1" applyProtection="1">
      <alignment horizontal="right" vertical="center" wrapText="1"/>
      <protection locked="0"/>
    </xf>
    <xf numFmtId="168" fontId="55" fillId="0" borderId="34" xfId="6" applyNumberFormat="1" applyFont="1" applyFill="1" applyBorder="1" applyAlignment="1" applyProtection="1">
      <alignment horizontal="right" vertical="center" wrapText="1"/>
      <protection locked="0"/>
    </xf>
    <xf numFmtId="0" fontId="55" fillId="0" borderId="18" xfId="6" applyFont="1" applyBorder="1" applyAlignment="1" applyProtection="1">
      <alignment horizontal="left"/>
    </xf>
    <xf numFmtId="3" fontId="55" fillId="0" borderId="0" xfId="6" applyNumberFormat="1" applyFont="1" applyProtection="1">
      <protection locked="0"/>
    </xf>
    <xf numFmtId="0" fontId="9" fillId="3" borderId="59" xfId="6" applyFont="1" applyFill="1" applyBorder="1" applyAlignment="1">
      <alignment horizontal="center" vertical="center" wrapText="1"/>
    </xf>
    <xf numFmtId="0" fontId="1" fillId="0" borderId="0" xfId="6" applyFont="1"/>
    <xf numFmtId="0" fontId="1" fillId="0" borderId="59" xfId="6" applyFont="1" applyBorder="1" applyAlignment="1">
      <alignment horizontal="center" vertical="center"/>
    </xf>
    <xf numFmtId="0" fontId="46" fillId="0" borderId="59" xfId="6" applyFont="1" applyBorder="1" applyAlignment="1" applyProtection="1">
      <alignment vertical="center" wrapText="1"/>
      <protection locked="0"/>
    </xf>
    <xf numFmtId="0" fontId="9" fillId="0" borderId="59" xfId="6" applyFont="1" applyBorder="1" applyAlignment="1">
      <alignment vertical="center"/>
    </xf>
    <xf numFmtId="0" fontId="9" fillId="0" borderId="59" xfId="6" applyFont="1" applyBorder="1"/>
    <xf numFmtId="165" fontId="9" fillId="0" borderId="59" xfId="1" applyNumberFormat="1" applyFont="1" applyBorder="1" applyAlignment="1">
      <alignment horizontal="right" vertical="center"/>
    </xf>
    <xf numFmtId="0" fontId="5" fillId="0" borderId="59" xfId="6" applyFont="1" applyBorder="1" applyAlignment="1">
      <alignment horizontal="center" vertical="center" wrapText="1"/>
    </xf>
    <xf numFmtId="0" fontId="1" fillId="0" borderId="59" xfId="6" applyFont="1" applyBorder="1" applyAlignment="1" applyProtection="1">
      <alignment vertical="center" wrapText="1"/>
      <protection locked="0"/>
    </xf>
    <xf numFmtId="165" fontId="1" fillId="0" borderId="59" xfId="1" applyNumberFormat="1" applyFont="1" applyBorder="1" applyAlignment="1" applyProtection="1">
      <alignment vertical="center"/>
      <protection locked="0"/>
    </xf>
    <xf numFmtId="0" fontId="1" fillId="0" borderId="34" xfId="6" applyFont="1" applyBorder="1" applyAlignment="1">
      <alignment horizontal="center" vertical="center"/>
    </xf>
    <xf numFmtId="0" fontId="1" fillId="0" borderId="34" xfId="6" applyFont="1" applyBorder="1" applyAlignment="1" applyProtection="1">
      <alignment vertical="center" wrapText="1"/>
      <protection locked="0"/>
    </xf>
    <xf numFmtId="165" fontId="1" fillId="0" borderId="34" xfId="1" applyNumberFormat="1" applyFont="1" applyBorder="1" applyAlignment="1" applyProtection="1">
      <alignment vertical="center"/>
      <protection locked="0"/>
    </xf>
    <xf numFmtId="165" fontId="9" fillId="0" borderId="18" xfId="1" applyNumberFormat="1" applyFont="1" applyBorder="1" applyAlignment="1" applyProtection="1">
      <alignment vertical="center"/>
    </xf>
    <xf numFmtId="0" fontId="1" fillId="0" borderId="18" xfId="6" applyFont="1" applyBorder="1" applyProtection="1"/>
    <xf numFmtId="165" fontId="9" fillId="0" borderId="18" xfId="6" applyNumberFormat="1" applyFont="1" applyBorder="1" applyAlignment="1" applyProtection="1">
      <alignment horizontal="center" vertical="center" wrapText="1"/>
    </xf>
    <xf numFmtId="165" fontId="1" fillId="0" borderId="0" xfId="1" applyNumberFormat="1" applyFont="1" applyProtection="1">
      <protection locked="0"/>
    </xf>
    <xf numFmtId="165" fontId="9" fillId="4" borderId="59" xfId="6" applyNumberFormat="1" applyFont="1" applyFill="1" applyBorder="1" applyAlignment="1" applyProtection="1">
      <alignment horizontal="right" vertical="center"/>
    </xf>
    <xf numFmtId="0" fontId="9" fillId="4" borderId="59" xfId="6" applyFont="1" applyFill="1" applyBorder="1" applyAlignment="1" applyProtection="1">
      <alignment horizontal="right" vertical="center"/>
    </xf>
    <xf numFmtId="165" fontId="1" fillId="4" borderId="59" xfId="6" applyNumberFormat="1" applyFont="1" applyFill="1" applyBorder="1" applyAlignment="1" applyProtection="1">
      <alignment horizontal="left" vertical="center"/>
    </xf>
    <xf numFmtId="165" fontId="1" fillId="4" borderId="34" xfId="6" applyNumberFormat="1" applyFont="1" applyFill="1" applyBorder="1" applyAlignment="1" applyProtection="1">
      <alignment horizontal="right" vertical="center"/>
    </xf>
    <xf numFmtId="165" fontId="9" fillId="4" borderId="34" xfId="6" applyNumberFormat="1" applyFont="1" applyFill="1" applyBorder="1" applyAlignment="1" applyProtection="1">
      <alignment horizontal="right" vertical="center"/>
    </xf>
    <xf numFmtId="165" fontId="9" fillId="4" borderId="18" xfId="6" applyNumberFormat="1" applyFont="1" applyFill="1" applyBorder="1" applyAlignment="1" applyProtection="1">
      <alignment vertical="center"/>
    </xf>
    <xf numFmtId="165" fontId="1" fillId="0" borderId="0" xfId="1" applyNumberFormat="1" applyFont="1"/>
    <xf numFmtId="0" fontId="15" fillId="0" borderId="18" xfId="6" applyFont="1" applyFill="1" applyBorder="1" applyAlignment="1" applyProtection="1">
      <alignment horizontal="center" vertical="center"/>
    </xf>
    <xf numFmtId="0" fontId="1" fillId="0" borderId="18" xfId="6" applyFont="1" applyBorder="1" applyAlignment="1" applyProtection="1">
      <alignment horizontal="right"/>
    </xf>
    <xf numFmtId="0" fontId="2" fillId="0" borderId="0" xfId="0" applyFont="1" applyBorder="1" applyAlignment="1" applyProtection="1"/>
    <xf numFmtId="0" fontId="36" fillId="0" borderId="0" xfId="0" applyFont="1" applyBorder="1" applyProtection="1">
      <protection hidden="1"/>
    </xf>
    <xf numFmtId="0" fontId="38" fillId="0" borderId="15" xfId="0" applyFont="1" applyBorder="1" applyAlignment="1" applyProtection="1">
      <alignment vertical="center" wrapText="1"/>
    </xf>
    <xf numFmtId="0" fontId="56" fillId="3" borderId="9" xfId="6" applyFont="1" applyFill="1" applyBorder="1" applyAlignment="1" applyProtection="1"/>
    <xf numFmtId="0" fontId="56" fillId="3" borderId="1" xfId="6" applyFont="1" applyFill="1" applyBorder="1" applyAlignment="1" applyProtection="1"/>
    <xf numFmtId="0" fontId="56" fillId="3" borderId="43" xfId="6" applyFont="1" applyFill="1" applyBorder="1" applyAlignment="1" applyProtection="1"/>
    <xf numFmtId="0" fontId="9" fillId="0" borderId="51" xfId="5" applyFont="1" applyFill="1" applyBorder="1" applyAlignment="1" applyProtection="1">
      <alignment vertical="center"/>
    </xf>
    <xf numFmtId="0" fontId="16" fillId="0" borderId="15" xfId="5" applyFill="1" applyBorder="1" applyProtection="1"/>
    <xf numFmtId="0" fontId="17" fillId="0" borderId="61" xfId="5" applyFont="1" applyFill="1" applyBorder="1" applyProtection="1"/>
    <xf numFmtId="0" fontId="1" fillId="0" borderId="0" xfId="5" applyFont="1" applyFill="1" applyProtection="1">
      <protection locked="0"/>
    </xf>
    <xf numFmtId="0" fontId="62" fillId="0" borderId="62" xfId="0" applyFont="1" applyBorder="1" applyAlignment="1" applyProtection="1">
      <alignment horizontal="center" vertical="center" wrapText="1"/>
    </xf>
    <xf numFmtId="0" fontId="62" fillId="0" borderId="62" xfId="0" applyFont="1" applyBorder="1" applyAlignment="1" applyProtection="1">
      <alignment horizontal="right" vertical="center" wrapText="1"/>
    </xf>
    <xf numFmtId="0" fontId="4" fillId="0" borderId="0" xfId="0" applyFont="1" applyBorder="1" applyAlignment="1" applyProtection="1">
      <alignment vertical="center"/>
    </xf>
    <xf numFmtId="0" fontId="2" fillId="0" borderId="62" xfId="0" applyFont="1" applyBorder="1" applyAlignment="1" applyProtection="1">
      <alignment horizontal="right" vertical="center" wrapText="1"/>
    </xf>
    <xf numFmtId="0" fontId="62" fillId="0" borderId="0" xfId="0" applyFont="1" applyFill="1" applyBorder="1" applyProtection="1"/>
    <xf numFmtId="0" fontId="4" fillId="0" borderId="62" xfId="0" applyFont="1" applyBorder="1" applyAlignment="1" applyProtection="1">
      <alignment horizontal="right"/>
    </xf>
    <xf numFmtId="9" fontId="2" fillId="0" borderId="0" xfId="3" applyNumberFormat="1" applyFont="1" applyBorder="1" applyProtection="1"/>
    <xf numFmtId="0" fontId="4" fillId="0" borderId="0" xfId="0" applyFont="1" applyBorder="1" applyAlignment="1" applyProtection="1">
      <alignment horizontal="center"/>
    </xf>
    <xf numFmtId="3" fontId="2" fillId="0" borderId="0" xfId="3" applyNumberFormat="1" applyFont="1" applyBorder="1" applyProtection="1"/>
    <xf numFmtId="0" fontId="2" fillId="0" borderId="0" xfId="0" applyFont="1" applyBorder="1" applyAlignment="1" applyProtection="1">
      <alignment horizontal="right"/>
    </xf>
    <xf numFmtId="0" fontId="4" fillId="0" borderId="0" xfId="0" applyFont="1" applyBorder="1" applyAlignment="1">
      <alignment vertical="center"/>
    </xf>
    <xf numFmtId="0" fontId="0" fillId="0" borderId="0" xfId="0"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28" fillId="0" borderId="0" xfId="0" applyFont="1" applyBorder="1" applyAlignment="1" applyProtection="1">
      <alignment vertical="center"/>
    </xf>
    <xf numFmtId="0" fontId="26" fillId="0" borderId="0" xfId="0" applyFont="1" applyBorder="1" applyAlignment="1" applyProtection="1">
      <alignment vertical="center"/>
    </xf>
    <xf numFmtId="0" fontId="4" fillId="0" borderId="0" xfId="0" applyFont="1" applyBorder="1"/>
    <xf numFmtId="0" fontId="7" fillId="0" borderId="0" xfId="0" applyFont="1" applyBorder="1" applyAlignment="1">
      <alignment horizontal="right"/>
    </xf>
    <xf numFmtId="0" fontId="0" fillId="0" borderId="0" xfId="0" applyBorder="1"/>
    <xf numFmtId="0" fontId="42" fillId="0" borderId="0" xfId="0" applyFont="1" applyBorder="1" applyAlignment="1" applyProtection="1">
      <alignment horizontal="center" vertical="center"/>
    </xf>
    <xf numFmtId="0" fontId="37" fillId="0" borderId="0" xfId="0" applyFont="1" applyBorder="1" applyAlignment="1">
      <alignment horizontal="right"/>
    </xf>
    <xf numFmtId="0" fontId="4" fillId="0" borderId="0" xfId="0" applyFont="1" applyFill="1" applyBorder="1" applyProtection="1"/>
    <xf numFmtId="165" fontId="2" fillId="0" borderId="0" xfId="0" applyNumberFormat="1" applyFont="1" applyBorder="1" applyAlignment="1" applyProtection="1">
      <alignment horizontal="right"/>
    </xf>
    <xf numFmtId="165" fontId="2" fillId="0" borderId="0" xfId="0" applyNumberFormat="1" applyFont="1" applyFill="1" applyBorder="1" applyAlignment="1" applyProtection="1">
      <alignment horizontal="right"/>
    </xf>
    <xf numFmtId="165" fontId="2" fillId="0" borderId="0" xfId="0" applyNumberFormat="1" applyFont="1" applyBorder="1" applyProtection="1"/>
    <xf numFmtId="165" fontId="2" fillId="0" borderId="0" xfId="0" applyNumberFormat="1" applyFont="1" applyFill="1" applyBorder="1" applyProtection="1"/>
    <xf numFmtId="0" fontId="2" fillId="0" borderId="0" xfId="0" quotePrefix="1" applyFont="1" applyBorder="1" applyProtection="1"/>
    <xf numFmtId="0" fontId="2" fillId="0" borderId="0" xfId="0" quotePrefix="1" applyFont="1" applyFill="1" applyBorder="1" applyProtection="1"/>
    <xf numFmtId="0" fontId="15" fillId="0" borderId="0" xfId="0" applyFont="1" applyBorder="1" applyAlignment="1" applyProtection="1"/>
    <xf numFmtId="3" fontId="55" fillId="0" borderId="0" xfId="0" applyNumberFormat="1" applyFont="1" applyProtection="1">
      <protection locked="0"/>
    </xf>
    <xf numFmtId="3" fontId="55" fillId="0" borderId="0" xfId="0" applyNumberFormat="1" applyFont="1" applyBorder="1" applyProtection="1">
      <protection locked="0"/>
    </xf>
    <xf numFmtId="3" fontId="2" fillId="0" borderId="0" xfId="2" applyNumberFormat="1" applyFont="1" applyBorder="1" applyAlignment="1" applyProtection="1">
      <protection locked="0"/>
    </xf>
    <xf numFmtId="3" fontId="2" fillId="0" borderId="0" xfId="0" applyNumberFormat="1" applyFont="1" applyProtection="1">
      <protection locked="0"/>
    </xf>
    <xf numFmtId="3" fontId="2" fillId="0" borderId="0" xfId="0" applyNumberFormat="1" applyFont="1" applyBorder="1" applyProtection="1">
      <protection locked="0"/>
    </xf>
    <xf numFmtId="3" fontId="2" fillId="0" borderId="0" xfId="1" applyNumberFormat="1" applyFont="1" applyBorder="1" applyAlignment="1" applyProtection="1">
      <protection locked="0"/>
    </xf>
    <xf numFmtId="3" fontId="2" fillId="0" borderId="0" xfId="1" applyNumberFormat="1" applyFont="1" applyFill="1" applyBorder="1" applyAlignment="1" applyProtection="1">
      <protection locked="0"/>
    </xf>
    <xf numFmtId="3" fontId="2" fillId="0" borderId="0" xfId="0" applyNumberFormat="1" applyFont="1" applyFill="1" applyBorder="1" applyProtection="1">
      <protection locked="0"/>
    </xf>
    <xf numFmtId="3" fontId="2" fillId="0" borderId="0" xfId="3" applyNumberFormat="1" applyFont="1" applyBorder="1" applyProtection="1">
      <protection locked="0"/>
    </xf>
    <xf numFmtId="3" fontId="36" fillId="0" borderId="0" xfId="2" applyNumberFormat="1" applyFont="1" applyBorder="1" applyAlignment="1" applyProtection="1">
      <protection hidden="1"/>
    </xf>
    <xf numFmtId="3" fontId="36" fillId="0" borderId="0" xfId="0" applyNumberFormat="1" applyFont="1" applyBorder="1" applyProtection="1">
      <protection hidden="1"/>
    </xf>
    <xf numFmtId="3" fontId="2" fillId="0" borderId="0" xfId="0" applyNumberFormat="1" applyFont="1" applyBorder="1" applyAlignment="1" applyProtection="1">
      <protection locked="0"/>
    </xf>
    <xf numFmtId="3" fontId="2" fillId="0" borderId="1" xfId="0" applyNumberFormat="1" applyFont="1" applyBorder="1" applyAlignment="1" applyProtection="1">
      <alignment horizontal="right"/>
      <protection locked="0"/>
    </xf>
    <xf numFmtId="3" fontId="2" fillId="0" borderId="0" xfId="0" applyNumberFormat="1" applyFont="1" applyAlignment="1" applyProtection="1">
      <alignment horizontal="right"/>
      <protection locked="0"/>
    </xf>
    <xf numFmtId="0" fontId="4" fillId="0" borderId="0" xfId="0" applyFont="1" applyFill="1" applyProtection="1"/>
    <xf numFmtId="10" fontId="14" fillId="0" borderId="0" xfId="0" applyNumberFormat="1" applyFont="1" applyFill="1" applyProtection="1">
      <protection locked="0"/>
    </xf>
    <xf numFmtId="0" fontId="64" fillId="0" borderId="0" xfId="0" quotePrefix="1" applyFont="1" applyFill="1" applyBorder="1" applyAlignment="1" applyProtection="1">
      <alignment horizontal="left"/>
      <protection locked="0"/>
    </xf>
    <xf numFmtId="0" fontId="14" fillId="0" borderId="0" xfId="0" applyFont="1" applyFill="1" applyProtection="1"/>
    <xf numFmtId="165" fontId="36" fillId="0" borderId="0" xfId="1" applyNumberFormat="1" applyFont="1" applyBorder="1" applyAlignment="1" applyProtection="1">
      <protection hidden="1"/>
    </xf>
    <xf numFmtId="0" fontId="66" fillId="0" borderId="0" xfId="0" applyFont="1" applyBorder="1" applyProtection="1">
      <protection hidden="1"/>
    </xf>
    <xf numFmtId="165" fontId="36" fillId="0" borderId="0" xfId="0" applyNumberFormat="1" applyFont="1" applyBorder="1" applyAlignment="1" applyProtection="1">
      <protection hidden="1"/>
    </xf>
    <xf numFmtId="164" fontId="61" fillId="0" borderId="0" xfId="2" applyNumberFormat="1" applyFont="1" applyBorder="1" applyAlignment="1" applyProtection="1">
      <protection hidden="1"/>
    </xf>
    <xf numFmtId="0" fontId="36" fillId="0" borderId="0" xfId="0" applyFont="1" applyBorder="1" applyAlignment="1" applyProtection="1">
      <protection hidden="1"/>
    </xf>
    <xf numFmtId="0" fontId="2" fillId="0" borderId="0" xfId="0" applyFont="1" applyBorder="1" applyAlignment="1" applyProtection="1">
      <alignment vertical="center"/>
      <protection locked="0"/>
    </xf>
    <xf numFmtId="172" fontId="2" fillId="0" borderId="2" xfId="3" applyNumberFormat="1" applyFont="1" applyBorder="1" applyProtection="1">
      <protection locked="0"/>
    </xf>
    <xf numFmtId="3" fontId="2" fillId="0" borderId="0" xfId="0" applyNumberFormat="1" applyFont="1" applyFill="1" applyProtection="1">
      <protection locked="0"/>
    </xf>
    <xf numFmtId="173" fontId="23" fillId="0" borderId="0" xfId="0" quotePrefix="1" applyNumberFormat="1" applyFont="1" applyBorder="1" applyAlignment="1" applyProtection="1">
      <alignment vertical="center"/>
      <protection locked="0"/>
    </xf>
    <xf numFmtId="174" fontId="37" fillId="0" borderId="0" xfId="1" applyNumberFormat="1" applyFont="1" applyFill="1" applyBorder="1" applyAlignment="1" applyProtection="1">
      <alignment horizontal="right"/>
    </xf>
    <xf numFmtId="174" fontId="37" fillId="0" borderId="0" xfId="0" applyNumberFormat="1" applyFont="1" applyFill="1" applyBorder="1" applyAlignment="1" applyProtection="1">
      <alignment horizontal="right"/>
    </xf>
    <xf numFmtId="172" fontId="2" fillId="0" borderId="2" xfId="3" applyNumberFormat="1" applyFont="1" applyBorder="1" applyProtection="1"/>
    <xf numFmtId="0" fontId="7" fillId="0" borderId="59" xfId="6" applyFont="1" applyBorder="1" applyAlignment="1" applyProtection="1">
      <alignment horizontal="center" vertical="center"/>
    </xf>
    <xf numFmtId="0" fontId="7" fillId="0" borderId="34" xfId="6" applyFont="1" applyBorder="1" applyAlignment="1" applyProtection="1">
      <alignment horizontal="center" vertical="center"/>
    </xf>
    <xf numFmtId="0" fontId="63" fillId="0" borderId="0" xfId="0" applyFont="1" applyBorder="1" applyAlignment="1" applyProtection="1"/>
    <xf numFmtId="0" fontId="23" fillId="0" borderId="0" xfId="0" applyFont="1" applyBorder="1" applyAlignment="1" applyProtection="1">
      <alignment vertical="center"/>
    </xf>
    <xf numFmtId="173" fontId="23" fillId="0" borderId="0" xfId="3" applyNumberFormat="1" applyFont="1" applyBorder="1" applyAlignment="1" applyProtection="1">
      <alignment vertical="center"/>
    </xf>
    <xf numFmtId="0" fontId="21" fillId="0" borderId="0" xfId="0" applyFont="1" applyBorder="1" applyAlignment="1" applyProtection="1">
      <alignment vertical="center"/>
    </xf>
    <xf numFmtId="173" fontId="37" fillId="0" borderId="0" xfId="0" applyNumberFormat="1" applyFont="1" applyFill="1" applyBorder="1" applyProtection="1"/>
    <xf numFmtId="0" fontId="7" fillId="0" borderId="15"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4" xfId="0" applyFont="1" applyBorder="1" applyAlignment="1" applyProtection="1">
      <alignment vertical="center"/>
    </xf>
    <xf numFmtId="0" fontId="4" fillId="0" borderId="4" xfId="0" applyFont="1" applyBorder="1" applyProtection="1"/>
    <xf numFmtId="2" fontId="28" fillId="0" borderId="0" xfId="0" applyNumberFormat="1" applyFont="1" applyFill="1" applyBorder="1" applyProtection="1">
      <protection locked="0"/>
    </xf>
    <xf numFmtId="173" fontId="36" fillId="0" borderId="0" xfId="0" applyNumberFormat="1" applyFont="1" applyBorder="1" applyProtection="1">
      <protection hidden="1"/>
    </xf>
    <xf numFmtId="173" fontId="36" fillId="0" borderId="0" xfId="0" quotePrefix="1" applyNumberFormat="1" applyFont="1" applyBorder="1" applyProtection="1">
      <protection hidden="1"/>
    </xf>
    <xf numFmtId="0" fontId="36" fillId="0" borderId="0" xfId="0" applyFont="1" applyProtection="1">
      <protection hidden="1"/>
    </xf>
    <xf numFmtId="171" fontId="36" fillId="0" borderId="0" xfId="0" applyNumberFormat="1" applyFont="1" applyBorder="1" applyProtection="1">
      <protection hidden="1"/>
    </xf>
    <xf numFmtId="171" fontId="36" fillId="0" borderId="0" xfId="0" quotePrefix="1" applyNumberFormat="1" applyFont="1" applyBorder="1" applyProtection="1">
      <protection hidden="1"/>
    </xf>
    <xf numFmtId="0" fontId="36" fillId="0" borderId="0" xfId="0" applyNumberFormat="1" applyFont="1" applyBorder="1" applyProtection="1">
      <protection hidden="1"/>
    </xf>
    <xf numFmtId="174" fontId="36" fillId="0" borderId="0" xfId="0" applyNumberFormat="1" applyFont="1" applyBorder="1" applyProtection="1">
      <protection hidden="1"/>
    </xf>
    <xf numFmtId="174" fontId="36" fillId="0" borderId="0" xfId="0" quotePrefix="1" applyNumberFormat="1" applyFont="1" applyBorder="1" applyProtection="1">
      <protection hidden="1"/>
    </xf>
    <xf numFmtId="3" fontId="36" fillId="0" borderId="0" xfId="0" applyNumberFormat="1" applyFont="1" applyProtection="1">
      <protection locked="0"/>
    </xf>
    <xf numFmtId="3" fontId="36" fillId="0" borderId="0" xfId="0" applyNumberFormat="1" applyFont="1" applyAlignment="1" applyProtection="1">
      <alignment horizontal="right"/>
    </xf>
    <xf numFmtId="0" fontId="61" fillId="0" borderId="0" xfId="0" applyFont="1" applyBorder="1" applyProtection="1">
      <protection hidden="1"/>
    </xf>
    <xf numFmtId="14" fontId="65" fillId="7" borderId="65" xfId="0" applyNumberFormat="1" applyFont="1" applyFill="1" applyBorder="1" applyAlignment="1" applyProtection="1">
      <alignment horizontal="right" vertical="center" wrapText="1"/>
    </xf>
    <xf numFmtId="166" fontId="38" fillId="7" borderId="59" xfId="0" applyNumberFormat="1" applyFont="1" applyFill="1" applyBorder="1" applyProtection="1"/>
    <xf numFmtId="0" fontId="2" fillId="0" borderId="0" xfId="0" applyFont="1" applyBorder="1" applyAlignment="1" applyProtection="1">
      <alignment vertical="top"/>
      <protection locked="0"/>
    </xf>
    <xf numFmtId="0" fontId="4" fillId="0" borderId="0" xfId="0" applyFont="1" applyBorder="1" applyProtection="1">
      <protection locked="0"/>
    </xf>
    <xf numFmtId="0" fontId="2" fillId="0" borderId="0" xfId="0" applyFont="1" applyBorder="1" applyProtection="1">
      <protection hidden="1"/>
    </xf>
    <xf numFmtId="0" fontId="2" fillId="0" borderId="0" xfId="0" applyFont="1" applyBorder="1" applyAlignment="1" applyProtection="1">
      <protection hidden="1"/>
    </xf>
    <xf numFmtId="0" fontId="28" fillId="0" borderId="0" xfId="0" quotePrefix="1" applyFont="1" applyProtection="1">
      <protection hidden="1"/>
    </xf>
    <xf numFmtId="0" fontId="2" fillId="0" borderId="0" xfId="0" applyFont="1" applyAlignment="1" applyProtection="1">
      <protection hidden="1"/>
    </xf>
    <xf numFmtId="0" fontId="2" fillId="0" borderId="0" xfId="0" quotePrefix="1" applyFont="1" applyProtection="1">
      <protection hidden="1"/>
    </xf>
    <xf numFmtId="3" fontId="1" fillId="0" borderId="0" xfId="6" applyNumberFormat="1" applyProtection="1">
      <protection locked="0"/>
    </xf>
    <xf numFmtId="9" fontId="2" fillId="0" borderId="0" xfId="3" applyFont="1" applyBorder="1" applyProtection="1">
      <protection locked="0"/>
    </xf>
    <xf numFmtId="0" fontId="2" fillId="0" borderId="58" xfId="0" applyFont="1" applyBorder="1" applyAlignment="1" applyProtection="1">
      <alignment horizontal="right" vertical="center" wrapText="1"/>
    </xf>
    <xf numFmtId="0" fontId="65" fillId="0" borderId="66" xfId="0" applyFont="1" applyFill="1" applyBorder="1" applyAlignment="1" applyProtection="1">
      <alignment horizontal="center" vertical="center" wrapText="1"/>
    </xf>
    <xf numFmtId="0" fontId="62" fillId="0" borderId="66" xfId="0" applyFont="1" applyBorder="1" applyAlignment="1" applyProtection="1">
      <alignment horizontal="center" vertical="center" wrapText="1"/>
    </xf>
    <xf numFmtId="0" fontId="62" fillId="0" borderId="66" xfId="0" applyFont="1" applyBorder="1" applyAlignment="1" applyProtection="1">
      <alignment horizontal="right" vertical="center" wrapText="1"/>
    </xf>
    <xf numFmtId="4" fontId="62" fillId="3" borderId="67" xfId="3" applyNumberFormat="1" applyFont="1" applyFill="1" applyBorder="1" applyAlignment="1" applyProtection="1">
      <alignment horizontal="right" vertical="center" wrapText="1"/>
      <protection locked="0"/>
    </xf>
    <xf numFmtId="3" fontId="2" fillId="0" borderId="16" xfId="1" applyNumberFormat="1" applyFont="1" applyFill="1" applyBorder="1" applyProtection="1">
      <protection locked="0"/>
    </xf>
    <xf numFmtId="0" fontId="64" fillId="0" borderId="68" xfId="0" applyFont="1" applyFill="1" applyBorder="1" applyAlignment="1" applyProtection="1">
      <alignment horizontal="center"/>
      <protection locked="0"/>
    </xf>
    <xf numFmtId="0" fontId="64" fillId="0" borderId="69" xfId="0" applyFont="1" applyFill="1" applyBorder="1" applyAlignment="1" applyProtection="1">
      <alignment horizontal="center"/>
      <protection locked="0"/>
    </xf>
    <xf numFmtId="4" fontId="2" fillId="0" borderId="16" xfId="0" applyNumberFormat="1" applyFont="1" applyFill="1" applyBorder="1" applyProtection="1">
      <protection locked="0"/>
    </xf>
    <xf numFmtId="0" fontId="21" fillId="6" borderId="70" xfId="0" applyFont="1" applyFill="1" applyBorder="1" applyAlignment="1" applyProtection="1">
      <alignment vertical="center"/>
    </xf>
    <xf numFmtId="0" fontId="64" fillId="0" borderId="74" xfId="0" applyFont="1" applyBorder="1" applyAlignment="1" applyProtection="1">
      <alignment horizontal="center"/>
    </xf>
    <xf numFmtId="0" fontId="63" fillId="6" borderId="74" xfId="0" applyFont="1" applyFill="1" applyBorder="1" applyAlignment="1" applyProtection="1">
      <alignment horizontal="center"/>
    </xf>
    <xf numFmtId="0" fontId="63" fillId="6" borderId="73" xfId="0" applyFont="1" applyFill="1" applyBorder="1" applyAlignment="1" applyProtection="1">
      <alignment horizontal="center"/>
    </xf>
    <xf numFmtId="0" fontId="63" fillId="6" borderId="71" xfId="0" applyFont="1" applyFill="1" applyBorder="1" applyAlignment="1" applyProtection="1">
      <alignment horizontal="center"/>
      <protection locked="0"/>
    </xf>
    <xf numFmtId="0" fontId="63" fillId="6" borderId="72" xfId="0" applyFont="1" applyFill="1" applyBorder="1" applyAlignment="1" applyProtection="1">
      <alignment horizontal="center"/>
      <protection locked="0"/>
    </xf>
    <xf numFmtId="0" fontId="1" fillId="8" borderId="59" xfId="6" applyNumberFormat="1" applyFont="1" applyFill="1" applyBorder="1" applyAlignment="1" applyProtection="1">
      <alignment horizontal="center" vertical="center"/>
      <protection locked="0"/>
    </xf>
    <xf numFmtId="0" fontId="1" fillId="8" borderId="34" xfId="6" applyNumberFormat="1" applyFont="1" applyFill="1" applyBorder="1" applyAlignment="1" applyProtection="1">
      <alignment horizontal="center" vertical="center"/>
      <protection locked="0"/>
    </xf>
    <xf numFmtId="49" fontId="72" fillId="9" borderId="76" xfId="4" applyNumberFormat="1" applyFont="1" applyFill="1" applyBorder="1" applyProtection="1">
      <protection locked="0"/>
    </xf>
    <xf numFmtId="14" fontId="26" fillId="9" borderId="52" xfId="0" applyNumberFormat="1" applyFont="1" applyFill="1" applyBorder="1" applyAlignment="1" applyProtection="1">
      <alignment horizontal="right" vertical="center" wrapText="1"/>
    </xf>
    <xf numFmtId="166" fontId="14" fillId="9" borderId="52" xfId="0" applyNumberFormat="1" applyFont="1" applyFill="1" applyBorder="1" applyProtection="1"/>
    <xf numFmtId="165" fontId="2" fillId="10" borderId="0" xfId="1" applyNumberFormat="1" applyFont="1" applyFill="1" applyBorder="1" applyAlignment="1" applyProtection="1">
      <alignment horizontal="right"/>
    </xf>
    <xf numFmtId="165" fontId="2" fillId="10" borderId="0" xfId="0" applyNumberFormat="1" applyFont="1" applyFill="1" applyBorder="1" applyAlignment="1" applyProtection="1">
      <alignment horizontal="right"/>
    </xf>
    <xf numFmtId="165" fontId="2" fillId="10" borderId="1" xfId="1" applyNumberFormat="1" applyFont="1" applyFill="1" applyBorder="1" applyAlignment="1" applyProtection="1">
      <alignment horizontal="right"/>
    </xf>
    <xf numFmtId="165" fontId="2" fillId="10" borderId="1" xfId="0" applyNumberFormat="1" applyFont="1" applyFill="1" applyBorder="1" applyAlignment="1" applyProtection="1">
      <alignment horizontal="right"/>
    </xf>
    <xf numFmtId="165" fontId="4" fillId="10" borderId="0" xfId="1" applyNumberFormat="1" applyFont="1" applyFill="1" applyBorder="1" applyAlignment="1" applyProtection="1">
      <alignment horizontal="right"/>
    </xf>
    <xf numFmtId="165" fontId="4" fillId="10" borderId="0" xfId="0" applyNumberFormat="1" applyFont="1" applyFill="1" applyBorder="1" applyAlignment="1" applyProtection="1">
      <alignment horizontal="right"/>
    </xf>
    <xf numFmtId="4" fontId="4" fillId="10" borderId="75" xfId="0" applyNumberFormat="1" applyFont="1" applyFill="1" applyBorder="1" applyAlignment="1" applyProtection="1">
      <alignment horizontal="right"/>
      <protection locked="0"/>
    </xf>
    <xf numFmtId="4" fontId="2" fillId="10" borderId="75" xfId="3" applyNumberFormat="1" applyFont="1" applyFill="1" applyBorder="1" applyProtection="1">
      <protection locked="0"/>
    </xf>
    <xf numFmtId="165" fontId="2" fillId="10" borderId="1" xfId="1" applyNumberFormat="1" applyFont="1" applyFill="1" applyBorder="1" applyAlignment="1" applyProtection="1">
      <alignment horizontal="right"/>
      <protection locked="0"/>
    </xf>
    <xf numFmtId="165" fontId="2" fillId="10" borderId="1" xfId="0" applyNumberFormat="1" applyFont="1" applyFill="1" applyBorder="1" applyProtection="1"/>
    <xf numFmtId="165" fontId="2" fillId="10" borderId="63" xfId="1" applyNumberFormat="1" applyFont="1" applyFill="1" applyBorder="1" applyAlignment="1" applyProtection="1">
      <alignment horizontal="right"/>
    </xf>
    <xf numFmtId="165" fontId="2" fillId="10" borderId="63" xfId="0" applyNumberFormat="1" applyFont="1" applyFill="1" applyBorder="1" applyAlignment="1" applyProtection="1">
      <alignment horizontal="right"/>
    </xf>
    <xf numFmtId="165" fontId="2" fillId="10" borderId="0" xfId="1" applyNumberFormat="1" applyFont="1" applyFill="1" applyBorder="1" applyAlignment="1" applyProtection="1"/>
    <xf numFmtId="165" fontId="2" fillId="10" borderId="1" xfId="1" applyNumberFormat="1" applyFont="1" applyFill="1" applyBorder="1" applyAlignment="1" applyProtection="1"/>
    <xf numFmtId="165" fontId="2" fillId="10" borderId="0" xfId="0" applyNumberFormat="1" applyFont="1" applyFill="1" applyBorder="1" applyProtection="1"/>
    <xf numFmtId="165" fontId="2" fillId="10" borderId="1" xfId="1" applyNumberFormat="1" applyFont="1" applyFill="1" applyBorder="1" applyAlignment="1" applyProtection="1">
      <protection locked="0"/>
    </xf>
    <xf numFmtId="165" fontId="2" fillId="10" borderId="53" xfId="1" applyNumberFormat="1" applyFont="1" applyFill="1" applyBorder="1" applyAlignment="1" applyProtection="1">
      <protection locked="0"/>
    </xf>
    <xf numFmtId="165" fontId="2" fillId="10" borderId="53" xfId="0" applyNumberFormat="1" applyFont="1" applyFill="1" applyBorder="1" applyProtection="1">
      <protection locked="0"/>
    </xf>
    <xf numFmtId="164" fontId="4" fillId="10" borderId="0" xfId="2" applyNumberFormat="1" applyFont="1" applyFill="1" applyBorder="1" applyAlignment="1" applyProtection="1"/>
    <xf numFmtId="3" fontId="2" fillId="10" borderId="75" xfId="3" applyNumberFormat="1" applyFont="1" applyFill="1" applyBorder="1" applyProtection="1">
      <protection locked="0"/>
    </xf>
    <xf numFmtId="14" fontId="4" fillId="10" borderId="52" xfId="0" applyNumberFormat="1" applyFont="1" applyFill="1" applyBorder="1" applyAlignment="1" applyProtection="1">
      <alignment horizontal="right" vertical="center" wrapText="1"/>
    </xf>
    <xf numFmtId="166" fontId="4" fillId="10" borderId="52" xfId="0" applyNumberFormat="1" applyFont="1" applyFill="1" applyBorder="1" applyProtection="1"/>
    <xf numFmtId="0" fontId="14" fillId="10" borderId="51" xfId="0" applyFont="1" applyFill="1" applyBorder="1" applyAlignment="1" applyProtection="1">
      <alignment vertical="center"/>
    </xf>
    <xf numFmtId="0" fontId="14" fillId="10" borderId="15" xfId="0" applyFont="1" applyFill="1" applyBorder="1" applyAlignment="1" applyProtection="1">
      <alignment vertical="center"/>
    </xf>
    <xf numFmtId="49" fontId="4" fillId="10" borderId="52" xfId="0" applyNumberFormat="1" applyFont="1" applyFill="1" applyBorder="1" applyProtection="1"/>
    <xf numFmtId="0" fontId="2" fillId="10" borderId="52" xfId="0" applyFont="1" applyFill="1" applyBorder="1" applyProtection="1"/>
    <xf numFmtId="0" fontId="2" fillId="10" borderId="65" xfId="0" applyFont="1" applyFill="1" applyBorder="1" applyProtection="1"/>
    <xf numFmtId="0" fontId="2" fillId="10" borderId="51" xfId="0" applyFont="1" applyFill="1" applyBorder="1" applyProtection="1"/>
    <xf numFmtId="0" fontId="2" fillId="10" borderId="15" xfId="0" applyFont="1" applyFill="1" applyBorder="1" applyProtection="1"/>
    <xf numFmtId="0" fontId="4" fillId="10" borderId="52" xfId="0" applyFont="1" applyFill="1" applyBorder="1" applyProtection="1"/>
    <xf numFmtId="0" fontId="4" fillId="10" borderId="65" xfId="0" applyFont="1" applyFill="1" applyBorder="1" applyProtection="1"/>
    <xf numFmtId="0" fontId="46" fillId="10" borderId="25" xfId="6" applyFont="1" applyFill="1" applyBorder="1" applyAlignment="1" applyProtection="1">
      <alignment horizontal="left" vertical="center" wrapText="1"/>
    </xf>
    <xf numFmtId="167" fontId="9" fillId="10" borderId="17" xfId="6" applyNumberFormat="1" applyFont="1" applyFill="1" applyBorder="1" applyAlignment="1" applyProtection="1">
      <alignment horizontal="left" vertical="center" wrapText="1"/>
    </xf>
    <xf numFmtId="1" fontId="46" fillId="10" borderId="17" xfId="6" applyNumberFormat="1" applyFont="1" applyFill="1" applyBorder="1" applyAlignment="1" applyProtection="1">
      <alignment horizontal="center" vertical="center" wrapText="1"/>
    </xf>
    <xf numFmtId="1" fontId="9" fillId="10" borderId="17" xfId="6" applyNumberFormat="1" applyFont="1" applyFill="1" applyBorder="1" applyAlignment="1" applyProtection="1">
      <alignment horizontal="center" vertical="center" wrapText="1"/>
    </xf>
    <xf numFmtId="1" fontId="9" fillId="10" borderId="17" xfId="6" applyNumberFormat="1" applyFont="1" applyFill="1" applyBorder="1" applyAlignment="1" applyProtection="1">
      <alignment horizontal="right" vertical="center" wrapText="1"/>
    </xf>
    <xf numFmtId="1" fontId="46" fillId="10" borderId="17" xfId="6" applyNumberFormat="1" applyFont="1" applyFill="1" applyBorder="1" applyAlignment="1" applyProtection="1">
      <alignment horizontal="right" vertical="center" wrapText="1"/>
    </xf>
    <xf numFmtId="168" fontId="9" fillId="10" borderId="17" xfId="6" applyNumberFormat="1" applyFont="1" applyFill="1" applyBorder="1" applyAlignment="1" applyProtection="1">
      <alignment horizontal="right" vertical="center" wrapText="1"/>
    </xf>
    <xf numFmtId="0" fontId="9" fillId="10" borderId="26" xfId="6" applyFont="1" applyFill="1" applyBorder="1" applyAlignment="1" applyProtection="1">
      <alignment horizontal="left" vertical="center" wrapText="1"/>
    </xf>
    <xf numFmtId="0" fontId="9" fillId="10" borderId="27" xfId="6" applyFont="1" applyFill="1" applyBorder="1" applyAlignment="1" applyProtection="1">
      <alignment horizontal="right" vertical="center" wrapText="1"/>
    </xf>
    <xf numFmtId="167" fontId="1" fillId="10" borderId="28" xfId="6" applyNumberFormat="1" applyFont="1" applyFill="1" applyBorder="1" applyAlignment="1" applyProtection="1">
      <alignment horizontal="center" vertical="center" wrapText="1"/>
    </xf>
    <xf numFmtId="1" fontId="1" fillId="10" borderId="28" xfId="6" applyNumberFormat="1" applyFont="1" applyFill="1" applyBorder="1" applyAlignment="1" applyProtection="1">
      <alignment horizontal="center" vertical="center" wrapText="1"/>
    </xf>
    <xf numFmtId="168" fontId="9" fillId="10" borderId="28" xfId="6" applyNumberFormat="1" applyFont="1" applyFill="1" applyBorder="1" applyAlignment="1" applyProtection="1">
      <alignment horizontal="right" vertical="center" wrapText="1"/>
    </xf>
    <xf numFmtId="168" fontId="1" fillId="10" borderId="29" xfId="6" applyNumberFormat="1" applyFont="1" applyFill="1" applyBorder="1" applyAlignment="1" applyProtection="1">
      <alignment horizontal="left" vertical="top" wrapText="1"/>
    </xf>
    <xf numFmtId="168" fontId="1" fillId="10" borderId="18" xfId="6" applyNumberFormat="1" applyFont="1" applyFill="1" applyBorder="1" applyAlignment="1" applyProtection="1">
      <alignment horizontal="right" vertical="top" wrapText="1"/>
    </xf>
    <xf numFmtId="168" fontId="1" fillId="10" borderId="34" xfId="6" applyNumberFormat="1" applyFont="1" applyFill="1" applyBorder="1" applyAlignment="1" applyProtection="1">
      <alignment horizontal="right" vertical="top" wrapText="1"/>
    </xf>
    <xf numFmtId="168" fontId="6" fillId="10" borderId="55" xfId="6" applyNumberFormat="1" applyFont="1" applyFill="1" applyBorder="1" applyAlignment="1" applyProtection="1">
      <alignment horizontal="right" vertical="top" wrapText="1"/>
    </xf>
    <xf numFmtId="168" fontId="6" fillId="10" borderId="13" xfId="6" applyNumberFormat="1" applyFont="1" applyFill="1" applyBorder="1" applyAlignment="1" applyProtection="1">
      <alignment horizontal="right" vertical="top" wrapText="1"/>
    </xf>
    <xf numFmtId="0" fontId="1" fillId="10" borderId="29" xfId="6" applyFont="1" applyFill="1" applyBorder="1" applyAlignment="1" applyProtection="1">
      <alignment horizontal="left" vertical="top" wrapText="1"/>
    </xf>
    <xf numFmtId="167" fontId="9" fillId="10" borderId="17" xfId="6" applyNumberFormat="1" applyFont="1" applyFill="1" applyBorder="1" applyAlignment="1" applyProtection="1">
      <alignment vertical="center" wrapText="1"/>
    </xf>
    <xf numFmtId="0" fontId="9" fillId="10" borderId="19" xfId="6" applyFont="1" applyFill="1" applyBorder="1" applyAlignment="1" applyProtection="1">
      <alignment horizontal="right" vertical="center" wrapText="1"/>
    </xf>
    <xf numFmtId="167" fontId="1" fillId="10" borderId="20" xfId="6" applyNumberFormat="1" applyFont="1" applyFill="1" applyBorder="1" applyAlignment="1" applyProtection="1">
      <alignment horizontal="center" vertical="center" wrapText="1"/>
    </xf>
    <xf numFmtId="1" fontId="1" fillId="10" borderId="20" xfId="6" applyNumberFormat="1" applyFont="1" applyFill="1" applyBorder="1" applyAlignment="1" applyProtection="1">
      <alignment horizontal="center" vertical="center" wrapText="1"/>
    </xf>
    <xf numFmtId="168" fontId="9" fillId="10" borderId="20" xfId="6" applyNumberFormat="1" applyFont="1" applyFill="1" applyBorder="1" applyAlignment="1" applyProtection="1">
      <alignment horizontal="right" vertical="center" wrapText="1"/>
    </xf>
    <xf numFmtId="0" fontId="1" fillId="10" borderId="21" xfId="6" applyFont="1" applyFill="1" applyBorder="1" applyAlignment="1" applyProtection="1">
      <alignment horizontal="left" vertical="top" wrapText="1"/>
    </xf>
    <xf numFmtId="0" fontId="46" fillId="10" borderId="3" xfId="5" applyFont="1" applyFill="1" applyBorder="1" applyAlignment="1" applyProtection="1">
      <alignment vertical="center"/>
    </xf>
    <xf numFmtId="0" fontId="9" fillId="10" borderId="3" xfId="5" applyFont="1" applyFill="1" applyBorder="1" applyAlignment="1" applyProtection="1">
      <alignment horizontal="right" vertical="center"/>
    </xf>
    <xf numFmtId="165" fontId="9" fillId="10" borderId="3" xfId="0" applyNumberFormat="1" applyFont="1" applyFill="1" applyBorder="1" applyAlignment="1" applyProtection="1">
      <alignment vertical="top"/>
    </xf>
    <xf numFmtId="165" fontId="9" fillId="10" borderId="3" xfId="0" applyNumberFormat="1" applyFont="1" applyFill="1" applyBorder="1" applyAlignment="1" applyProtection="1">
      <alignment vertical="center"/>
    </xf>
    <xf numFmtId="165" fontId="9" fillId="10" borderId="3" xfId="1" applyNumberFormat="1" applyFont="1" applyFill="1" applyBorder="1" applyAlignment="1" applyProtection="1">
      <alignment vertical="center"/>
    </xf>
    <xf numFmtId="165" fontId="1" fillId="10" borderId="59" xfId="1" applyNumberFormat="1" applyFont="1" applyFill="1" applyBorder="1" applyAlignment="1" applyProtection="1">
      <alignment vertical="center"/>
    </xf>
    <xf numFmtId="165" fontId="1" fillId="10" borderId="34" xfId="1" applyNumberFormat="1" applyFont="1" applyFill="1" applyBorder="1" applyAlignment="1" applyProtection="1">
      <alignment vertical="center"/>
    </xf>
    <xf numFmtId="165" fontId="1" fillId="10" borderId="59" xfId="1" applyNumberFormat="1" applyFont="1" applyFill="1" applyBorder="1" applyAlignment="1" applyProtection="1">
      <alignment vertical="center" wrapText="1"/>
    </xf>
    <xf numFmtId="165" fontId="1" fillId="10" borderId="34" xfId="1" applyNumberFormat="1" applyFont="1" applyFill="1" applyBorder="1" applyAlignment="1" applyProtection="1">
      <alignment vertical="center" wrapText="1"/>
    </xf>
    <xf numFmtId="0" fontId="54" fillId="10" borderId="43" xfId="6" applyFont="1" applyFill="1" applyBorder="1" applyAlignment="1" applyProtection="1">
      <alignment horizontal="right" vertical="center"/>
    </xf>
    <xf numFmtId="0" fontId="54" fillId="10" borderId="18" xfId="6" applyFont="1" applyFill="1" applyBorder="1" applyAlignment="1" applyProtection="1">
      <alignment horizontal="right" vertical="center"/>
    </xf>
    <xf numFmtId="0" fontId="54" fillId="10" borderId="3" xfId="6" applyFont="1" applyFill="1" applyBorder="1" applyAlignment="1" applyProtection="1">
      <alignment horizontal="right" vertical="center"/>
    </xf>
    <xf numFmtId="165" fontId="55" fillId="10" borderId="3" xfId="2" applyNumberFormat="1" applyFont="1" applyFill="1" applyBorder="1" applyAlignment="1" applyProtection="1">
      <alignment vertical="center"/>
    </xf>
    <xf numFmtId="0" fontId="55" fillId="10" borderId="3" xfId="6" applyFont="1" applyFill="1" applyBorder="1" applyAlignment="1" applyProtection="1">
      <alignment vertical="center"/>
    </xf>
    <xf numFmtId="0" fontId="55" fillId="10" borderId="3" xfId="6" applyFont="1" applyFill="1" applyBorder="1" applyAlignment="1" applyProtection="1">
      <alignment vertical="center" wrapText="1"/>
    </xf>
    <xf numFmtId="0" fontId="55" fillId="10" borderId="17" xfId="6" applyFont="1" applyFill="1" applyBorder="1" applyAlignment="1" applyProtection="1">
      <alignment vertical="center" wrapText="1"/>
    </xf>
    <xf numFmtId="0" fontId="55" fillId="10" borderId="34" xfId="6" applyFont="1" applyFill="1" applyBorder="1" applyAlignment="1" applyProtection="1">
      <alignment vertical="center" wrapText="1"/>
    </xf>
    <xf numFmtId="0" fontId="54" fillId="10" borderId="18" xfId="6" applyFont="1" applyFill="1" applyBorder="1" applyAlignment="1" applyProtection="1">
      <alignment vertical="center"/>
    </xf>
    <xf numFmtId="0" fontId="55" fillId="10" borderId="17" xfId="6" applyFont="1" applyFill="1" applyBorder="1" applyAlignment="1" applyProtection="1">
      <alignment vertical="center"/>
    </xf>
    <xf numFmtId="0" fontId="55" fillId="10" borderId="34" xfId="6" applyFont="1" applyFill="1" applyBorder="1" applyAlignment="1" applyProtection="1">
      <alignment vertical="center"/>
    </xf>
    <xf numFmtId="0" fontId="54" fillId="10" borderId="18" xfId="6" applyFont="1" applyFill="1" applyBorder="1" applyAlignment="1" applyProtection="1">
      <alignment horizontal="left" vertical="center"/>
    </xf>
    <xf numFmtId="168" fontId="54" fillId="10" borderId="18" xfId="6" applyNumberFormat="1" applyFont="1" applyFill="1" applyBorder="1" applyAlignment="1" applyProtection="1">
      <alignment horizontal="right" vertical="center" wrapText="1"/>
    </xf>
    <xf numFmtId="168" fontId="55" fillId="10" borderId="3" xfId="6" applyNumberFormat="1" applyFont="1" applyFill="1" applyBorder="1" applyAlignment="1" applyProtection="1">
      <alignment horizontal="right" vertical="center" wrapText="1"/>
    </xf>
    <xf numFmtId="168" fontId="55" fillId="10" borderId="17" xfId="6" applyNumberFormat="1" applyFont="1" applyFill="1" applyBorder="1" applyAlignment="1" applyProtection="1">
      <alignment horizontal="right" vertical="center" wrapText="1"/>
    </xf>
    <xf numFmtId="168" fontId="55" fillId="10" borderId="34" xfId="6" applyNumberFormat="1" applyFont="1" applyFill="1" applyBorder="1" applyAlignment="1" applyProtection="1">
      <alignment horizontal="right" vertical="center" wrapText="1"/>
    </xf>
    <xf numFmtId="37" fontId="54" fillId="10" borderId="60" xfId="6" applyNumberFormat="1" applyFont="1" applyFill="1" applyBorder="1" applyAlignment="1" applyProtection="1">
      <alignment horizontal="right" vertical="center"/>
    </xf>
    <xf numFmtId="168" fontId="54" fillId="10" borderId="60" xfId="6" applyNumberFormat="1" applyFont="1" applyFill="1" applyBorder="1" applyAlignment="1" applyProtection="1">
      <alignment horizontal="right" vertical="center" wrapText="1"/>
    </xf>
    <xf numFmtId="3" fontId="2" fillId="0" borderId="0" xfId="0" applyNumberFormat="1" applyFont="1" applyFill="1" applyAlignment="1" applyProtection="1">
      <alignment horizontal="right"/>
      <protection locked="0"/>
    </xf>
    <xf numFmtId="0" fontId="4" fillId="0" borderId="15" xfId="0" applyFont="1" applyBorder="1" applyProtection="1"/>
    <xf numFmtId="0" fontId="38" fillId="0" borderId="15" xfId="0" applyFont="1" applyBorder="1" applyProtection="1"/>
    <xf numFmtId="0" fontId="38" fillId="0" borderId="77" xfId="0" applyFont="1" applyBorder="1" applyAlignment="1" applyProtection="1">
      <alignment horizontal="center"/>
    </xf>
    <xf numFmtId="0" fontId="2" fillId="0" borderId="64" xfId="0" applyFont="1" applyBorder="1" applyProtection="1"/>
    <xf numFmtId="0" fontId="2" fillId="0" borderId="78" xfId="0" applyFont="1" applyBorder="1" applyProtection="1"/>
    <xf numFmtId="0" fontId="4" fillId="0" borderId="77" xfId="0" applyFont="1" applyBorder="1" applyAlignment="1" applyProtection="1">
      <alignment horizontal="right"/>
    </xf>
    <xf numFmtId="4" fontId="2" fillId="10" borderId="8" xfId="0" applyNumberFormat="1"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4" fontId="38" fillId="9" borderId="79" xfId="3" applyNumberFormat="1" applyFont="1" applyFill="1" applyBorder="1" applyAlignment="1" applyProtection="1">
      <alignment horizontal="right"/>
      <protection locked="0"/>
    </xf>
    <xf numFmtId="4" fontId="2" fillId="9" borderId="79" xfId="3" applyNumberFormat="1" applyFont="1" applyFill="1" applyBorder="1" applyProtection="1">
      <protection locked="0"/>
    </xf>
    <xf numFmtId="3" fontId="2" fillId="9" borderId="79" xfId="3" applyNumberFormat="1" applyFont="1" applyFill="1" applyBorder="1" applyProtection="1">
      <protection locked="0"/>
    </xf>
    <xf numFmtId="4" fontId="4" fillId="10" borderId="81" xfId="0" applyNumberFormat="1" applyFont="1" applyFill="1" applyBorder="1" applyAlignment="1" applyProtection="1">
      <alignment horizontal="right"/>
      <protection locked="0"/>
    </xf>
    <xf numFmtId="4" fontId="2" fillId="10" borderId="81" xfId="3" applyNumberFormat="1" applyFont="1" applyFill="1" applyBorder="1" applyProtection="1">
      <protection locked="0"/>
    </xf>
    <xf numFmtId="0" fontId="4" fillId="10" borderId="79" xfId="0" applyFont="1" applyFill="1" applyBorder="1" applyAlignment="1" applyProtection="1">
      <alignment horizontal="left" vertical="center"/>
    </xf>
    <xf numFmtId="0" fontId="4" fillId="10" borderId="80" xfId="0" applyFont="1" applyFill="1" applyBorder="1" applyAlignment="1" applyProtection="1">
      <alignment horizontal="left" vertical="center"/>
    </xf>
    <xf numFmtId="0" fontId="4" fillId="10" borderId="51" xfId="0" applyFont="1" applyFill="1" applyBorder="1" applyAlignment="1" applyProtection="1">
      <alignment horizontal="left" vertical="center"/>
    </xf>
    <xf numFmtId="0" fontId="4" fillId="10" borderId="75" xfId="0" applyFont="1" applyFill="1" applyBorder="1" applyAlignment="1" applyProtection="1">
      <alignment horizontal="left" vertical="center"/>
    </xf>
    <xf numFmtId="0" fontId="4" fillId="10" borderId="65" xfId="0" applyFont="1" applyFill="1" applyBorder="1" applyAlignment="1" applyProtection="1">
      <alignment horizontal="left" vertical="center"/>
    </xf>
    <xf numFmtId="0" fontId="37" fillId="0" borderId="0" xfId="0" applyFont="1" applyBorder="1" applyAlignment="1">
      <alignment horizontal="right"/>
    </xf>
    <xf numFmtId="0" fontId="38" fillId="0" borderId="0" xfId="0" applyFont="1" applyFill="1" applyAlignment="1" applyProtection="1">
      <alignment horizontal="right" vertical="center"/>
    </xf>
    <xf numFmtId="0" fontId="38" fillId="0" borderId="12" xfId="0" applyFont="1" applyFill="1" applyBorder="1" applyAlignment="1" applyProtection="1">
      <alignment horizontal="right" vertical="center"/>
    </xf>
    <xf numFmtId="166" fontId="21" fillId="9" borderId="65" xfId="0" applyNumberFormat="1" applyFont="1" applyFill="1" applyBorder="1" applyAlignment="1" applyProtection="1">
      <alignment horizontal="center"/>
      <protection locked="0"/>
    </xf>
    <xf numFmtId="166" fontId="21" fillId="9" borderId="15" xfId="0" applyNumberFormat="1" applyFont="1" applyFill="1" applyBorder="1" applyAlignment="1" applyProtection="1">
      <alignment horizontal="center"/>
      <protection locked="0"/>
    </xf>
    <xf numFmtId="166" fontId="21" fillId="9" borderId="45" xfId="0" applyNumberFormat="1" applyFont="1" applyFill="1" applyBorder="1" applyAlignment="1" applyProtection="1">
      <alignment horizontal="center"/>
      <protection locked="0"/>
    </xf>
    <xf numFmtId="0" fontId="7" fillId="0" borderId="0" xfId="0" applyFont="1" applyFill="1" applyBorder="1" applyAlignment="1" applyProtection="1">
      <alignment horizontal="right"/>
    </xf>
    <xf numFmtId="0" fontId="6" fillId="0" borderId="0" xfId="0" applyFont="1" applyBorder="1" applyAlignment="1" applyProtection="1">
      <alignment horizontal="right"/>
    </xf>
    <xf numFmtId="0" fontId="2" fillId="0" borderId="0" xfId="0" applyFont="1" applyFill="1" applyBorder="1" applyAlignment="1" applyProtection="1">
      <alignment horizontal="left"/>
      <protection locked="0"/>
    </xf>
    <xf numFmtId="0" fontId="4" fillId="0" borderId="65"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7" fillId="0" borderId="15"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2" fillId="0" borderId="0" xfId="0" applyFont="1" applyBorder="1" applyAlignment="1" applyProtection="1">
      <protection locked="0"/>
    </xf>
    <xf numFmtId="0" fontId="0" fillId="0" borderId="0" xfId="0" applyBorder="1" applyAlignment="1" applyProtection="1">
      <protection locked="0"/>
    </xf>
    <xf numFmtId="0" fontId="37" fillId="0" borderId="0" xfId="0" applyFont="1" applyBorder="1" applyAlignment="1" applyProtection="1">
      <alignment horizontal="right"/>
    </xf>
    <xf numFmtId="0" fontId="4" fillId="10" borderId="0" xfId="0" applyFont="1" applyFill="1" applyAlignment="1" applyProtection="1">
      <alignment horizontal="right" vertical="center"/>
    </xf>
    <xf numFmtId="0" fontId="9" fillId="10" borderId="0" xfId="0" applyFont="1" applyFill="1" applyAlignment="1" applyProtection="1">
      <alignment horizontal="right" vertical="center"/>
    </xf>
    <xf numFmtId="0" fontId="2" fillId="9" borderId="59" xfId="0" applyFont="1" applyFill="1" applyBorder="1" applyAlignment="1" applyProtection="1">
      <alignment vertical="center"/>
      <protection locked="0"/>
    </xf>
    <xf numFmtId="14" fontId="4" fillId="9" borderId="10" xfId="0" applyNumberFormat="1" applyFont="1" applyFill="1" applyBorder="1" applyAlignment="1" applyProtection="1">
      <alignment horizontal="center" vertical="center"/>
      <protection locked="0"/>
    </xf>
    <xf numFmtId="0" fontId="9" fillId="9" borderId="11" xfId="0" applyFont="1" applyFill="1" applyBorder="1" applyAlignment="1" applyProtection="1">
      <alignment horizontal="center" vertical="center"/>
      <protection locked="0"/>
    </xf>
    <xf numFmtId="14" fontId="4" fillId="9" borderId="10" xfId="0" applyNumberFormat="1" applyFont="1" applyFill="1" applyBorder="1" applyAlignment="1" applyProtection="1">
      <alignment horizontal="right" vertical="center"/>
      <protection locked="0"/>
    </xf>
    <xf numFmtId="0" fontId="4" fillId="9" borderId="11" xfId="0" applyFont="1" applyFill="1" applyBorder="1" applyAlignment="1" applyProtection="1">
      <alignment vertical="center"/>
      <protection locked="0"/>
    </xf>
    <xf numFmtId="14" fontId="4" fillId="0" borderId="4" xfId="0" applyNumberFormat="1" applyFont="1" applyBorder="1" applyAlignment="1" applyProtection="1">
      <alignment horizontal="right" vertical="center"/>
    </xf>
    <xf numFmtId="0" fontId="9" fillId="0" borderId="0" xfId="0" applyFont="1" applyAlignment="1" applyProtection="1">
      <alignment vertical="center"/>
    </xf>
    <xf numFmtId="0" fontId="9" fillId="0" borderId="12" xfId="0" applyFont="1" applyBorder="1" applyAlignment="1" applyProtection="1">
      <alignment vertical="center"/>
    </xf>
    <xf numFmtId="0" fontId="2" fillId="9" borderId="59" xfId="0" applyFont="1" applyFill="1" applyBorder="1" applyAlignment="1" applyProtection="1">
      <alignment vertical="center" wrapText="1"/>
      <protection locked="0"/>
    </xf>
    <xf numFmtId="0" fontId="0" fillId="9" borderId="59" xfId="0" applyFill="1" applyBorder="1" applyAlignment="1" applyProtection="1">
      <alignment vertical="center" wrapText="1"/>
      <protection locked="0"/>
    </xf>
    <xf numFmtId="0" fontId="2" fillId="9" borderId="59" xfId="0" applyFont="1" applyFill="1" applyBorder="1" applyAlignment="1" applyProtection="1">
      <alignment horizontal="left" vertical="center"/>
      <protection locked="0"/>
    </xf>
    <xf numFmtId="0" fontId="0" fillId="9" borderId="59" xfId="0" applyFill="1" applyBorder="1" applyAlignment="1" applyProtection="1">
      <alignment vertical="center"/>
      <protection locked="0"/>
    </xf>
    <xf numFmtId="0" fontId="1" fillId="0" borderId="4" xfId="6" applyFont="1" applyBorder="1" applyAlignment="1" applyProtection="1">
      <alignment vertical="top" wrapText="1"/>
      <protection locked="0"/>
    </xf>
    <xf numFmtId="0" fontId="1" fillId="0" borderId="0" xfId="6" applyFont="1" applyBorder="1" applyAlignment="1" applyProtection="1">
      <alignment vertical="top" wrapText="1"/>
      <protection locked="0"/>
    </xf>
    <xf numFmtId="0" fontId="1" fillId="0" borderId="12" xfId="6" applyFont="1" applyBorder="1" applyAlignment="1" applyProtection="1">
      <alignment vertical="top" wrapText="1"/>
      <protection locked="0"/>
    </xf>
    <xf numFmtId="0" fontId="1" fillId="0" borderId="5" xfId="6" applyFont="1" applyBorder="1" applyAlignment="1" applyProtection="1">
      <alignment vertical="top" wrapText="1"/>
      <protection locked="0"/>
    </xf>
    <xf numFmtId="0" fontId="1" fillId="0" borderId="6" xfId="6" applyFont="1" applyBorder="1" applyAlignment="1" applyProtection="1">
      <alignment vertical="top" wrapText="1"/>
      <protection locked="0"/>
    </xf>
    <xf numFmtId="0" fontId="1" fillId="0" borderId="30" xfId="6" applyFont="1" applyBorder="1" applyAlignment="1" applyProtection="1">
      <alignment vertical="top" wrapText="1"/>
      <protection locked="0"/>
    </xf>
    <xf numFmtId="0" fontId="18" fillId="0" borderId="39" xfId="6" applyFont="1" applyFill="1" applyBorder="1" applyAlignment="1" applyProtection="1">
      <alignment horizontal="center" vertical="center" wrapText="1"/>
    </xf>
    <xf numFmtId="0" fontId="18" fillId="0" borderId="40" xfId="6" applyFont="1" applyFill="1" applyBorder="1" applyAlignment="1" applyProtection="1">
      <alignment horizontal="center" vertical="center" wrapText="1"/>
    </xf>
    <xf numFmtId="0" fontId="18" fillId="0" borderId="41" xfId="6" applyFont="1" applyFill="1" applyBorder="1" applyAlignment="1" applyProtection="1">
      <alignment horizontal="center" vertical="center" wrapText="1"/>
    </xf>
    <xf numFmtId="0" fontId="18" fillId="0" borderId="4" xfId="6" applyFont="1" applyFill="1" applyBorder="1" applyAlignment="1" applyProtection="1">
      <alignment horizontal="center" vertical="center" wrapText="1"/>
    </xf>
    <xf numFmtId="0" fontId="18" fillId="0" borderId="0" xfId="6" applyFont="1" applyFill="1" applyBorder="1" applyAlignment="1" applyProtection="1">
      <alignment horizontal="center" vertical="center" wrapText="1"/>
    </xf>
    <xf numFmtId="0" fontId="18" fillId="0" borderId="12" xfId="6" applyFont="1" applyFill="1" applyBorder="1" applyAlignment="1" applyProtection="1">
      <alignment horizontal="center" vertical="center" wrapText="1"/>
    </xf>
    <xf numFmtId="0" fontId="9" fillId="0" borderId="39" xfId="6" applyFont="1" applyBorder="1" applyAlignment="1" applyProtection="1">
      <alignment horizontal="left" vertical="center" wrapText="1"/>
    </xf>
    <xf numFmtId="0" fontId="9" fillId="0" borderId="40" xfId="6" applyFont="1" applyBorder="1" applyAlignment="1" applyProtection="1">
      <alignment horizontal="left" vertical="center" wrapText="1"/>
    </xf>
    <xf numFmtId="0" fontId="9" fillId="0" borderId="41" xfId="6" applyFont="1" applyBorder="1" applyAlignment="1" applyProtection="1">
      <alignment horizontal="left" vertical="center" wrapText="1"/>
    </xf>
    <xf numFmtId="0" fontId="9" fillId="4" borderId="18" xfId="6" applyFont="1" applyFill="1" applyBorder="1" applyAlignment="1" applyProtection="1">
      <alignment horizontal="left" vertical="center"/>
    </xf>
    <xf numFmtId="0" fontId="19" fillId="0" borderId="59" xfId="6" applyFont="1" applyBorder="1" applyAlignment="1">
      <alignment horizontal="left" vertical="center"/>
    </xf>
    <xf numFmtId="0" fontId="19" fillId="0" borderId="59" xfId="6" applyFont="1" applyBorder="1" applyAlignment="1">
      <alignment horizontal="center" vertical="center"/>
    </xf>
    <xf numFmtId="0" fontId="9" fillId="4" borderId="59" xfId="6" applyFont="1" applyFill="1" applyBorder="1" applyAlignment="1" applyProtection="1">
      <alignment horizontal="left" vertical="center" wrapText="1"/>
    </xf>
    <xf numFmtId="0" fontId="1" fillId="4" borderId="59" xfId="6" applyFont="1" applyFill="1" applyBorder="1" applyAlignment="1" applyProtection="1">
      <alignment horizontal="left" vertical="center" wrapText="1"/>
    </xf>
    <xf numFmtId="0" fontId="1" fillId="4" borderId="34" xfId="6" applyFont="1" applyFill="1" applyBorder="1" applyAlignment="1" applyProtection="1">
      <alignment horizontal="left" vertical="center" wrapText="1"/>
    </xf>
    <xf numFmtId="3" fontId="54" fillId="0" borderId="0" xfId="6" applyNumberFormat="1" applyFont="1" applyBorder="1" applyAlignment="1" applyProtection="1">
      <alignment horizontal="center" vertical="center" wrapText="1"/>
    </xf>
    <xf numFmtId="3" fontId="55" fillId="0" borderId="8" xfId="6" applyNumberFormat="1" applyFont="1" applyBorder="1" applyAlignment="1" applyProtection="1">
      <alignment horizontal="left"/>
    </xf>
    <xf numFmtId="3" fontId="55" fillId="0" borderId="0" xfId="6" applyNumberFormat="1" applyFont="1" applyAlignment="1" applyProtection="1">
      <alignment horizontal="left"/>
    </xf>
    <xf numFmtId="0" fontId="49" fillId="10" borderId="51" xfId="6" applyFont="1" applyFill="1" applyBorder="1" applyAlignment="1" applyProtection="1">
      <alignment horizontal="center" vertical="center"/>
    </xf>
    <xf numFmtId="0" fontId="49" fillId="10" borderId="15" xfId="6" applyFont="1" applyFill="1" applyBorder="1" applyAlignment="1" applyProtection="1">
      <alignment horizontal="center" vertical="center"/>
    </xf>
    <xf numFmtId="0" fontId="57" fillId="10" borderId="45" xfId="6" applyFont="1" applyFill="1" applyBorder="1" applyAlignment="1"/>
    <xf numFmtId="0" fontId="55" fillId="0" borderId="51" xfId="6" applyFont="1" applyBorder="1" applyAlignment="1" applyProtection="1"/>
    <xf numFmtId="0" fontId="55" fillId="0" borderId="15" xfId="6" applyFont="1" applyBorder="1" applyAlignment="1"/>
    <xf numFmtId="0" fontId="55" fillId="0" borderId="45" xfId="6" applyFont="1" applyBorder="1" applyAlignment="1"/>
    <xf numFmtId="0" fontId="49" fillId="10" borderId="46" xfId="6" applyFont="1" applyFill="1" applyBorder="1" applyAlignment="1" applyProtection="1">
      <alignment horizontal="left" vertical="center"/>
    </xf>
    <xf numFmtId="0" fontId="49" fillId="10" borderId="0" xfId="6" applyFont="1" applyFill="1" applyBorder="1" applyAlignment="1" applyProtection="1">
      <alignment horizontal="left" vertical="center"/>
    </xf>
    <xf numFmtId="0" fontId="49" fillId="10" borderId="42" xfId="6" applyFont="1" applyFill="1" applyBorder="1" applyAlignment="1" applyProtection="1">
      <alignment horizontal="left" vertical="center"/>
    </xf>
    <xf numFmtId="0" fontId="57" fillId="10" borderId="9" xfId="6" applyFont="1" applyFill="1" applyBorder="1" applyAlignment="1" applyProtection="1">
      <alignment horizontal="left" vertical="center"/>
    </xf>
    <xf numFmtId="0" fontId="57" fillId="10" borderId="1" xfId="6" applyFont="1" applyFill="1" applyBorder="1" applyAlignment="1" applyProtection="1">
      <alignment horizontal="left" vertical="center"/>
    </xf>
    <xf numFmtId="0" fontId="57" fillId="10" borderId="43" xfId="6" applyFont="1" applyFill="1" applyBorder="1" applyAlignment="1" applyProtection="1">
      <alignment horizontal="left" vertical="center"/>
    </xf>
    <xf numFmtId="0" fontId="55" fillId="10" borderId="17" xfId="6" applyFont="1" applyFill="1" applyBorder="1" applyAlignment="1" applyProtection="1"/>
    <xf numFmtId="0" fontId="55" fillId="10" borderId="18" xfId="6" applyFont="1" applyFill="1" applyBorder="1" applyAlignment="1" applyProtection="1"/>
    <xf numFmtId="0" fontId="54" fillId="10" borderId="51" xfId="6" applyFont="1" applyFill="1" applyBorder="1" applyAlignment="1" applyProtection="1">
      <alignment horizontal="center" vertical="center"/>
    </xf>
    <xf numFmtId="0" fontId="54" fillId="10" borderId="15" xfId="6" applyFont="1" applyFill="1" applyBorder="1" applyAlignment="1" applyProtection="1">
      <alignment horizontal="center" vertical="center"/>
    </xf>
    <xf numFmtId="0" fontId="55" fillId="10" borderId="45" xfId="6" applyFont="1" applyFill="1" applyBorder="1" applyAlignment="1" applyProtection="1"/>
    <xf numFmtId="0" fontId="46" fillId="0" borderId="7" xfId="6" applyFont="1" applyFill="1" applyBorder="1" applyAlignment="1" applyProtection="1">
      <alignment horizontal="left" vertical="center"/>
    </xf>
    <xf numFmtId="0" fontId="46" fillId="0" borderId="8" xfId="6" applyFont="1" applyFill="1" applyBorder="1" applyAlignment="1" applyProtection="1">
      <alignment horizontal="left" vertical="center"/>
    </xf>
    <xf numFmtId="0" fontId="46" fillId="0" borderId="44" xfId="6" applyFont="1" applyFill="1" applyBorder="1" applyAlignment="1" applyProtection="1">
      <alignment horizontal="left" vertical="center"/>
    </xf>
    <xf numFmtId="0" fontId="46" fillId="0" borderId="46" xfId="6" applyFont="1" applyFill="1" applyBorder="1" applyAlignment="1" applyProtection="1">
      <alignment horizontal="left" vertical="center"/>
    </xf>
    <xf numFmtId="0" fontId="46" fillId="0" borderId="0" xfId="6" applyFont="1" applyFill="1" applyBorder="1" applyAlignment="1" applyProtection="1">
      <alignment horizontal="left" vertical="center"/>
    </xf>
    <xf numFmtId="0" fontId="46" fillId="0" borderId="42" xfId="6" applyFont="1" applyFill="1" applyBorder="1" applyAlignment="1" applyProtection="1">
      <alignment horizontal="left" vertical="center"/>
    </xf>
  </cellXfs>
  <cellStyles count="7">
    <cellStyle name="Comma" xfId="1" builtinId="3"/>
    <cellStyle name="Currency" xfId="2" builtinId="4"/>
    <cellStyle name="Normal" xfId="0" builtinId="0"/>
    <cellStyle name="Normal 2" xfId="5"/>
    <cellStyle name="Normal 2 2" xfId="6"/>
    <cellStyle name="Note" xfId="4" builtinId="10"/>
    <cellStyle name="Percent" xfId="3" builtinId="5"/>
  </cellStyles>
  <dxfs count="42">
    <dxf>
      <font>
        <color rgb="FFFFFF00"/>
      </font>
      <fill>
        <patternFill>
          <bgColor rgb="FFFF0000"/>
        </patternFill>
      </fill>
    </dxf>
    <dxf>
      <font>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fgColor auto="1"/>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0000"/>
      </font>
      <fill>
        <patternFill patternType="gray0625">
          <fgColor rgb="FFFFFF99"/>
          <bgColor rgb="FFFFFF99"/>
        </patternFill>
      </fill>
    </dxf>
    <dxf>
      <font>
        <b val="0"/>
        <i val="0"/>
        <color rgb="FF0000FF"/>
      </font>
    </dxf>
    <dxf>
      <font>
        <b val="0"/>
        <i val="0"/>
        <color rgb="FF0000FF"/>
      </font>
    </dxf>
    <dxf>
      <font>
        <b val="0"/>
        <i val="0"/>
        <color rgb="FF0000FF"/>
      </font>
    </dxf>
    <dxf>
      <font>
        <b val="0"/>
        <i val="0"/>
        <color rgb="FF0000FF"/>
      </font>
    </dxf>
    <dxf>
      <font>
        <b val="0"/>
        <i val="0"/>
        <strike val="0"/>
        <color rgb="FFFFFF00"/>
      </font>
      <fill>
        <patternFill>
          <bgColor rgb="FFFF0000"/>
        </patternFill>
      </fill>
    </dxf>
    <dxf>
      <font>
        <strike val="0"/>
        <color rgb="FFFFFF00"/>
      </font>
      <fill>
        <patternFill>
          <fgColor auto="1"/>
          <bgColor rgb="FFFF0000"/>
        </patternFill>
      </fill>
    </dxf>
    <dxf>
      <fill>
        <patternFill>
          <bgColor rgb="FFCCFFCC"/>
        </patternFill>
      </fill>
      <border>
        <left style="thin">
          <color auto="1"/>
        </left>
        <right style="thin">
          <color auto="1"/>
        </right>
        <top style="thin">
          <color auto="1"/>
        </top>
        <bottom style="thin">
          <color auto="1"/>
        </bottom>
      </border>
    </dxf>
    <dxf>
      <font>
        <color theme="0"/>
      </font>
    </dxf>
    <dxf>
      <font>
        <color rgb="FFFFFF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FFDD"/>
      <color rgb="FFFFFFCC"/>
      <color rgb="FFB9E1E2"/>
      <color rgb="FFF89D52"/>
      <color rgb="FFE5FFE5"/>
      <color rgb="FFE1EACE"/>
      <color rgb="FF808080"/>
      <color rgb="FF0000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uskey4/AppData/Local/Microsoft/Windows/INetCache/Content.Outlook/N2J0VU8M/Desktop%207-18-17/Update%20in%20Progress/Update%20in%20progress_WITH%20GL%20tabs_Marie%20test%206-7-17%20(Autosa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huskey4/AppData/Local/Microsoft/Windows/INetCache/Content.Outlook/N2J0VU8M/CoE%20Budget%20Workbook_Blank_6-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uskey4/Documents/Hu,%20Michael/Hu_NSF_DRAFT%205-24-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uskey4/Documents/Liaw/DOE%20NNSA_March%2012,%202012/NNSA%20Draft%203-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TRAVEL"/>
      <sheetName val="SUPPLIES "/>
      <sheetName val="SUBCONTRACTS "/>
      <sheetName val="PARTICIPANT SUPPORT"/>
      <sheetName val="NIH Salary Cap (if applicable)"/>
      <sheetName val="INTERNAL Cumulative GL Budget"/>
      <sheetName val="INTERNAL non-PSC GL Budget"/>
      <sheetName val="INTERNAL PSC GL Budget"/>
      <sheetName val="INTERNAL Checklist"/>
    </sheetNames>
    <sheetDataSet>
      <sheetData sheetId="0">
        <row r="99">
          <cell r="G99" t="str">
            <v>Modified Total Direct Costs</v>
          </cell>
        </row>
        <row r="100">
          <cell r="G100" t="str">
            <v>Total Direct Costs</v>
          </cell>
        </row>
        <row r="101">
          <cell r="G101" t="str">
            <v>Total Federal Funds Allowable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TRAVEL"/>
      <sheetName val="SUPPLIES "/>
      <sheetName val="SUBCONTRACTS "/>
      <sheetName val="PARTICIPANT SUPPORT"/>
    </sheetNames>
    <sheetDataSet>
      <sheetData sheetId="0">
        <row r="87">
          <cell r="F87" t="str">
            <v>Modified Total Direct Costs</v>
          </cell>
        </row>
        <row r="88">
          <cell r="F88" t="str">
            <v>Total Direct Costs</v>
          </cell>
        </row>
        <row r="89">
          <cell r="F89" t="str">
            <v>Total Federal Funds Allowable</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Supplies"/>
      <sheetName val="Consortium"/>
      <sheetName val="GRA Health Ins"/>
      <sheetName val="GRA Tuition"/>
    </sheetNames>
    <sheetDataSet>
      <sheetData sheetId="0">
        <row r="73">
          <cell r="F73" t="str">
            <v>MTDC</v>
          </cell>
        </row>
        <row r="74">
          <cell r="F74" t="str">
            <v>TDC</v>
          </cell>
        </row>
        <row r="75">
          <cell r="F75" t="str">
            <v>TFFA</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SUPPLIES Detail"/>
      <sheetName val="TRAVEL Detail"/>
      <sheetName val="SUBCONTRACTS Detail"/>
    </sheetNames>
    <sheetDataSet>
      <sheetData sheetId="0">
        <row r="73">
          <cell r="F73" t="str">
            <v>MTDC</v>
          </cell>
        </row>
        <row r="74">
          <cell r="F74" t="str">
            <v>TDC</v>
          </cell>
        </row>
        <row r="75">
          <cell r="F75" t="str">
            <v>TFFA</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BQ231"/>
  <sheetViews>
    <sheetView showZeros="0" tabSelected="1" topLeftCell="A82" zoomScale="130" zoomScaleNormal="130" zoomScalePageLayoutView="125" workbookViewId="0">
      <selection activeCell="I83" sqref="I83"/>
    </sheetView>
  </sheetViews>
  <sheetFormatPr defaultColWidth="8.85546875" defaultRowHeight="12.75" x14ac:dyDescent="0.2"/>
  <cols>
    <col min="1" max="1" width="3.140625" style="1" bestFit="1" customWidth="1"/>
    <col min="2" max="2" width="29.5703125" style="1" customWidth="1"/>
    <col min="3" max="3" width="7.5703125" style="1" customWidth="1"/>
    <col min="4" max="4" width="7.28515625" style="1" customWidth="1"/>
    <col min="5" max="5" width="7.140625" style="1" customWidth="1"/>
    <col min="6" max="10" width="7.42578125" style="1" customWidth="1"/>
    <col min="11" max="11" width="1.42578125" style="1" customWidth="1"/>
    <col min="12" max="17" width="11" style="1" customWidth="1"/>
    <col min="18" max="18" width="7.7109375" customWidth="1"/>
    <col min="19" max="32" width="7.7109375" style="1" customWidth="1"/>
    <col min="33" max="16384" width="8.85546875" style="1"/>
  </cols>
  <sheetData>
    <row r="1" spans="1:69" x14ac:dyDescent="0.2">
      <c r="A1" s="5"/>
      <c r="B1" s="72" t="s">
        <v>49</v>
      </c>
      <c r="C1" s="72"/>
      <c r="D1" s="416" t="s">
        <v>189</v>
      </c>
      <c r="E1" s="416"/>
      <c r="F1" s="416"/>
      <c r="G1" s="416"/>
      <c r="H1" s="416"/>
      <c r="I1" s="416"/>
      <c r="J1" s="416"/>
      <c r="K1" s="416"/>
      <c r="L1" s="416"/>
      <c r="M1" s="416"/>
      <c r="N1" s="416"/>
      <c r="O1" s="416"/>
      <c r="P1" s="414" t="s">
        <v>186</v>
      </c>
      <c r="Q1" s="415"/>
      <c r="R1" s="263" t="s">
        <v>183</v>
      </c>
      <c r="S1" s="262"/>
      <c r="T1" s="262"/>
      <c r="U1" s="262"/>
      <c r="V1" s="262"/>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3"/>
      <c r="AV1" s="3"/>
    </row>
    <row r="2" spans="1:69" x14ac:dyDescent="0.2">
      <c r="A2" s="5"/>
      <c r="B2" s="72" t="s">
        <v>0</v>
      </c>
      <c r="C2" s="72"/>
      <c r="D2" s="426" t="s">
        <v>190</v>
      </c>
      <c r="E2" s="426"/>
      <c r="F2" s="426"/>
      <c r="G2" s="426"/>
      <c r="H2" s="426"/>
      <c r="I2" s="426"/>
      <c r="J2" s="426"/>
      <c r="K2" s="426"/>
      <c r="L2" s="426"/>
      <c r="M2" s="427"/>
      <c r="N2" s="427"/>
      <c r="O2" s="427"/>
      <c r="P2" s="20"/>
      <c r="Q2" s="20"/>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3"/>
      <c r="AV2" s="3"/>
    </row>
    <row r="3" spans="1:69" ht="23.25" customHeight="1" x14ac:dyDescent="0.2">
      <c r="A3" s="5"/>
      <c r="B3" s="71" t="s">
        <v>39</v>
      </c>
      <c r="C3" s="71"/>
      <c r="D3" s="424" t="s">
        <v>191</v>
      </c>
      <c r="E3" s="425"/>
      <c r="F3" s="425"/>
      <c r="G3" s="425"/>
      <c r="H3" s="425"/>
      <c r="I3" s="425"/>
      <c r="J3" s="425"/>
      <c r="K3" s="425"/>
      <c r="L3" s="425"/>
      <c r="M3" s="425"/>
      <c r="N3" s="425"/>
      <c r="O3" s="425"/>
      <c r="P3" s="249"/>
      <c r="Q3" s="249"/>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3"/>
      <c r="AV3" s="3"/>
      <c r="AW3" s="3"/>
      <c r="AX3" s="3"/>
      <c r="AY3" s="3"/>
      <c r="AZ3" s="3"/>
      <c r="BA3" s="3"/>
      <c r="BB3" s="3"/>
      <c r="BC3" s="3"/>
      <c r="BD3" s="3"/>
      <c r="BE3" s="3"/>
      <c r="BF3" s="3"/>
      <c r="BG3" s="3"/>
      <c r="BH3" s="3"/>
      <c r="BI3" s="3"/>
      <c r="BJ3" s="3"/>
      <c r="BK3" s="3"/>
      <c r="BL3" s="3"/>
      <c r="BM3" s="3"/>
      <c r="BN3" s="3"/>
      <c r="BO3" s="3"/>
      <c r="BP3" s="3"/>
      <c r="BQ3" s="3"/>
    </row>
    <row r="4" spans="1:69" ht="5.25" customHeight="1" thickBot="1" x14ac:dyDescent="0.25">
      <c r="A4" s="5"/>
      <c r="B4" s="71"/>
      <c r="C4" s="71"/>
      <c r="D4" s="249"/>
      <c r="E4" s="250"/>
      <c r="F4" s="250"/>
      <c r="G4" s="250"/>
      <c r="H4" s="250"/>
      <c r="I4" s="250"/>
      <c r="J4" s="250"/>
      <c r="K4" s="250"/>
      <c r="L4" s="250"/>
      <c r="M4" s="250"/>
      <c r="N4" s="250"/>
      <c r="O4" s="250"/>
      <c r="P4" s="249"/>
      <c r="Q4" s="249"/>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3"/>
      <c r="AV4" s="3"/>
      <c r="AW4" s="3"/>
      <c r="AX4" s="3"/>
      <c r="AY4" s="3"/>
      <c r="AZ4" s="3"/>
      <c r="BA4" s="3"/>
      <c r="BB4" s="3"/>
      <c r="BC4" s="3"/>
      <c r="BD4" s="3"/>
      <c r="BE4" s="3"/>
      <c r="BF4" s="3"/>
      <c r="BG4" s="3"/>
      <c r="BH4" s="3"/>
      <c r="BI4" s="3"/>
      <c r="BJ4" s="3"/>
      <c r="BK4" s="3"/>
      <c r="BL4" s="3"/>
      <c r="BM4" s="3"/>
      <c r="BN4" s="3"/>
      <c r="BO4" s="3"/>
      <c r="BP4" s="3"/>
      <c r="BQ4" s="3"/>
    </row>
    <row r="5" spans="1:69" ht="16.5" customHeight="1" thickBot="1" x14ac:dyDescent="0.25">
      <c r="A5" s="5"/>
      <c r="B5" s="398" t="s">
        <v>174</v>
      </c>
      <c r="C5" s="399"/>
      <c r="D5" s="417">
        <v>44013</v>
      </c>
      <c r="E5" s="418"/>
      <c r="F5" s="421" t="s">
        <v>173</v>
      </c>
      <c r="G5" s="422"/>
      <c r="H5" s="423"/>
      <c r="I5" s="419">
        <v>45107</v>
      </c>
      <c r="J5" s="420"/>
      <c r="K5" s="33"/>
      <c r="L5" s="221"/>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3"/>
      <c r="AV5" s="3"/>
      <c r="AW5" s="3"/>
      <c r="AX5" s="3"/>
      <c r="AY5" s="3"/>
      <c r="AZ5" s="3"/>
      <c r="BA5" s="3"/>
      <c r="BB5" s="3"/>
      <c r="BC5" s="3"/>
      <c r="BD5" s="3"/>
      <c r="BE5" s="3"/>
      <c r="BF5" s="3"/>
      <c r="BG5" s="3"/>
      <c r="BH5" s="3"/>
      <c r="BI5" s="3"/>
      <c r="BJ5" s="3"/>
      <c r="BK5" s="3"/>
      <c r="BL5" s="3"/>
      <c r="BM5" s="3"/>
      <c r="BN5" s="3"/>
      <c r="BO5" s="3"/>
      <c r="BP5" s="3"/>
      <c r="BQ5" s="3"/>
    </row>
    <row r="6" spans="1:69" ht="11.25" x14ac:dyDescent="0.2">
      <c r="A6" s="5"/>
      <c r="B6" s="8" t="s">
        <v>176</v>
      </c>
      <c r="C6" s="8"/>
      <c r="D6" s="58">
        <v>0.03</v>
      </c>
      <c r="E6" s="3"/>
      <c r="F6" s="3"/>
      <c r="G6" s="3"/>
      <c r="H6" s="3"/>
      <c r="I6" s="3"/>
      <c r="J6" s="3"/>
      <c r="K6" s="34"/>
      <c r="L6" s="235"/>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3"/>
      <c r="AV6" s="3"/>
      <c r="AW6" s="3"/>
      <c r="AX6" s="3"/>
      <c r="AY6" s="3"/>
      <c r="AZ6" s="3"/>
      <c r="BA6" s="3"/>
      <c r="BB6" s="3"/>
      <c r="BC6" s="3"/>
      <c r="BD6" s="3"/>
      <c r="BE6" s="3"/>
      <c r="BF6" s="3"/>
      <c r="BG6" s="3"/>
      <c r="BH6" s="3"/>
      <c r="BI6" s="3"/>
      <c r="BJ6" s="3"/>
      <c r="BK6" s="3"/>
      <c r="BL6" s="3"/>
      <c r="BM6" s="3"/>
      <c r="BN6" s="3"/>
      <c r="BO6" s="3"/>
      <c r="BP6" s="3"/>
      <c r="BQ6" s="3"/>
    </row>
    <row r="7" spans="1:69" ht="11.25" x14ac:dyDescent="0.2">
      <c r="A7" s="5"/>
      <c r="B7" s="227" t="s">
        <v>177</v>
      </c>
      <c r="C7" s="224"/>
      <c r="D7" s="225">
        <v>4.1000000000000002E-2</v>
      </c>
      <c r="E7" s="3"/>
      <c r="F7" s="3"/>
      <c r="G7" s="3"/>
      <c r="H7" s="3"/>
      <c r="I7" s="3"/>
      <c r="J7" s="3"/>
      <c r="K7" s="34"/>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3"/>
      <c r="AV7" s="3"/>
      <c r="AW7" s="3"/>
      <c r="AX7" s="3"/>
      <c r="AY7" s="3"/>
      <c r="AZ7" s="3"/>
      <c r="BA7" s="3"/>
      <c r="BB7" s="3"/>
      <c r="BC7" s="3"/>
      <c r="BD7" s="3"/>
      <c r="BE7" s="3"/>
      <c r="BF7" s="3"/>
      <c r="BG7" s="3"/>
      <c r="BH7" s="3"/>
      <c r="BI7" s="3"/>
      <c r="BJ7" s="3"/>
      <c r="BK7" s="3"/>
      <c r="BL7" s="3"/>
      <c r="BM7" s="3"/>
      <c r="BN7" s="3"/>
      <c r="BO7" s="3"/>
      <c r="BP7" s="3"/>
      <c r="BQ7" s="3"/>
    </row>
    <row r="8" spans="1:69" ht="11.25" x14ac:dyDescent="0.2">
      <c r="A8" s="5"/>
      <c r="B8" s="8" t="s">
        <v>57</v>
      </c>
      <c r="C8" s="8"/>
      <c r="D8" s="58">
        <v>0.06</v>
      </c>
      <c r="E8" s="3"/>
      <c r="F8" s="3"/>
      <c r="G8" s="3"/>
      <c r="H8" s="3"/>
      <c r="I8" s="3"/>
      <c r="J8" s="3"/>
      <c r="K8" s="34"/>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3"/>
      <c r="AV8" s="3"/>
      <c r="AW8" s="3"/>
      <c r="AX8" s="3"/>
      <c r="AY8" s="3"/>
      <c r="AZ8" s="3"/>
      <c r="BA8" s="3"/>
      <c r="BB8" s="3"/>
      <c r="BC8" s="3"/>
      <c r="BD8" s="3"/>
      <c r="BE8" s="3"/>
      <c r="BF8" s="3"/>
      <c r="BG8" s="3"/>
      <c r="BH8" s="3"/>
      <c r="BI8" s="3"/>
      <c r="BJ8" s="3"/>
      <c r="BK8" s="3"/>
      <c r="BL8" s="3"/>
      <c r="BM8" s="3"/>
      <c r="BN8" s="3"/>
      <c r="BO8" s="3"/>
      <c r="BP8" s="3"/>
      <c r="BQ8" s="3"/>
    </row>
    <row r="9" spans="1:69" ht="13.5" customHeight="1" x14ac:dyDescent="0.2">
      <c r="A9" s="5"/>
      <c r="B9" s="8" t="s">
        <v>2</v>
      </c>
      <c r="C9" s="8"/>
      <c r="D9" s="58">
        <v>0.03</v>
      </c>
      <c r="E9" s="3"/>
      <c r="F9" s="3"/>
      <c r="G9" s="3"/>
      <c r="H9" s="3"/>
      <c r="I9" s="3"/>
      <c r="J9" s="3"/>
      <c r="K9" s="5"/>
      <c r="L9" s="222"/>
      <c r="M9" s="222"/>
      <c r="N9" s="222"/>
      <c r="O9" s="222"/>
      <c r="P9" s="222"/>
      <c r="Q9" s="22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3"/>
      <c r="AV9" s="3"/>
      <c r="AW9" s="3"/>
      <c r="AX9" s="3"/>
      <c r="AY9" s="3"/>
      <c r="AZ9" s="3"/>
      <c r="BA9" s="3"/>
      <c r="BB9" s="3"/>
      <c r="BC9" s="3"/>
      <c r="BD9" s="3"/>
      <c r="BE9" s="3"/>
      <c r="BF9" s="3"/>
      <c r="BG9" s="3"/>
      <c r="BH9" s="3"/>
      <c r="BI9" s="3"/>
      <c r="BJ9" s="3"/>
      <c r="BK9" s="3"/>
      <c r="BL9" s="3"/>
      <c r="BM9" s="3"/>
      <c r="BN9" s="3"/>
      <c r="BO9" s="3"/>
      <c r="BP9" s="3"/>
      <c r="BQ9" s="3"/>
    </row>
    <row r="10" spans="1:69" ht="33.75" customHeight="1" x14ac:dyDescent="0.2">
      <c r="A10" s="170" t="s">
        <v>22</v>
      </c>
      <c r="B10" s="37" t="s">
        <v>23</v>
      </c>
      <c r="C10" s="277" t="s">
        <v>187</v>
      </c>
      <c r="D10" s="280" t="s">
        <v>167</v>
      </c>
      <c r="E10" s="278" t="s">
        <v>4</v>
      </c>
      <c r="F10" s="279" t="s">
        <v>166</v>
      </c>
      <c r="G10" s="276" t="s">
        <v>103</v>
      </c>
      <c r="H10" s="181" t="s">
        <v>104</v>
      </c>
      <c r="I10" s="181" t="s">
        <v>105</v>
      </c>
      <c r="J10" s="181" t="s">
        <v>106</v>
      </c>
      <c r="K10" s="9"/>
      <c r="L10" s="66" t="s">
        <v>47</v>
      </c>
      <c r="M10" s="66" t="s">
        <v>20</v>
      </c>
      <c r="N10" s="66" t="s">
        <v>44</v>
      </c>
      <c r="O10" s="66" t="s">
        <v>45</v>
      </c>
      <c r="P10" s="66" t="s">
        <v>46</v>
      </c>
      <c r="Q10" s="62" t="s">
        <v>21</v>
      </c>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3"/>
      <c r="AV10" s="3"/>
      <c r="AW10" s="3"/>
      <c r="AX10" s="3"/>
      <c r="AY10" s="3"/>
      <c r="AZ10" s="3"/>
      <c r="BA10" s="3"/>
      <c r="BB10" s="3"/>
      <c r="BC10" s="3"/>
      <c r="BD10" s="3"/>
      <c r="BE10" s="3"/>
      <c r="BF10" s="3"/>
      <c r="BG10" s="3"/>
      <c r="BH10" s="3"/>
      <c r="BI10" s="3"/>
      <c r="BJ10" s="3"/>
      <c r="BK10" s="3"/>
      <c r="BL10" s="3"/>
      <c r="BM10" s="3"/>
      <c r="BN10" s="3"/>
      <c r="BO10" s="3"/>
      <c r="BP10" s="3"/>
      <c r="BQ10" s="3"/>
    </row>
    <row r="11" spans="1:69" ht="11.25" x14ac:dyDescent="0.2">
      <c r="A11" s="226" t="s">
        <v>171</v>
      </c>
      <c r="B11" s="16" t="s">
        <v>192</v>
      </c>
      <c r="C11" s="282" t="s">
        <v>175</v>
      </c>
      <c r="D11" s="281">
        <v>98492</v>
      </c>
      <c r="E11" s="12">
        <v>9</v>
      </c>
      <c r="F11" s="32">
        <v>0.5</v>
      </c>
      <c r="G11" s="32">
        <v>0.5</v>
      </c>
      <c r="H11" s="32">
        <v>0.5</v>
      </c>
      <c r="I11" s="32"/>
      <c r="J11" s="32"/>
      <c r="K11" s="9"/>
      <c r="L11" s="296">
        <f>ROUND(IF(F11="",0,D11/E11)*F11,0)</f>
        <v>5472</v>
      </c>
      <c r="M11" s="296">
        <f>ROUND(IF(G11="",0,(($D11*(1+IF(A11="no",0,IF(C11="UTK",$D$6,$D$7)))/$E11*G11))),0)</f>
        <v>5636</v>
      </c>
      <c r="N11" s="296">
        <f>ROUND(IF(H11="",0,$D11*(1+IF($A11="No",0,IF($C11="UTK",$D$6,$D$7)))^2/$E11*H11),0)</f>
        <v>5805</v>
      </c>
      <c r="O11" s="296">
        <f>ROUND(IF(I11="",0,$D11*(1+IF($A11="No",0,IF($C11="UTK",$D$6,$D$7)))^3/$E11*I11),0)</f>
        <v>0</v>
      </c>
      <c r="P11" s="296">
        <f>ROUND(IF(J11="",0,$D11*(1+IF($A11="No",0,IF($C11="UTK",$D$6,$D$7)))^4/$E11*J11),0)</f>
        <v>0</v>
      </c>
      <c r="Q11" s="296">
        <f t="shared" ref="Q11:Q24" si="0">SUM(L11:P11)</f>
        <v>16913</v>
      </c>
      <c r="R11" s="213"/>
      <c r="S11" s="378"/>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3"/>
      <c r="AV11" s="3"/>
      <c r="AW11" s="3"/>
      <c r="AX11" s="3"/>
      <c r="AY11" s="3"/>
      <c r="AZ11" s="3"/>
      <c r="BA11" s="3"/>
      <c r="BB11" s="3"/>
      <c r="BC11" s="3"/>
      <c r="BD11" s="3"/>
      <c r="BE11" s="3"/>
      <c r="BF11" s="3"/>
      <c r="BG11" s="3"/>
      <c r="BH11" s="3"/>
      <c r="BI11" s="3"/>
      <c r="BJ11" s="3"/>
      <c r="BK11" s="3"/>
      <c r="BL11" s="3"/>
      <c r="BM11" s="3"/>
      <c r="BN11" s="3"/>
      <c r="BO11" s="3"/>
      <c r="BP11" s="3"/>
      <c r="BQ11" s="3"/>
    </row>
    <row r="12" spans="1:69" ht="11.25" x14ac:dyDescent="0.2">
      <c r="A12" s="226" t="s">
        <v>171</v>
      </c>
      <c r="B12" s="10" t="s">
        <v>193</v>
      </c>
      <c r="C12" s="282" t="s">
        <v>175</v>
      </c>
      <c r="D12" s="281">
        <v>78890</v>
      </c>
      <c r="E12" s="12">
        <v>9</v>
      </c>
      <c r="F12" s="32">
        <v>0.5</v>
      </c>
      <c r="G12" s="32">
        <v>0.5</v>
      </c>
      <c r="H12" s="32">
        <v>0.5</v>
      </c>
      <c r="I12" s="32"/>
      <c r="J12" s="32"/>
      <c r="K12" s="9"/>
      <c r="L12" s="296">
        <f t="shared" ref="L12:L20" si="1">ROUND(IF(F12="",0,D12/E12)*F12,0)</f>
        <v>4383</v>
      </c>
      <c r="M12" s="296">
        <f t="shared" ref="M12:M20" si="2">ROUND(IF(G12="",0,(($D12*(1+IF(A12="no",0,IF(C12="UTK",$D$6,$D$7)))/$E12*G12))),0)</f>
        <v>4514</v>
      </c>
      <c r="N12" s="296">
        <f t="shared" ref="N12:N20" si="3">ROUND(IF(H12="",0,$D12*(1+IF($A12="No",0,IF($C12="UTK",$D$6,$D$7)))^2/$E12*H12),0)</f>
        <v>4650</v>
      </c>
      <c r="O12" s="296">
        <f t="shared" ref="O12:O20" si="4">ROUND(IF(I12="",0,$D12*(1+IF($A12="No",0,IF($C12="UTK",$D$6,$D$7)))^3/$E12*I12),0)</f>
        <v>0</v>
      </c>
      <c r="P12" s="296">
        <f t="shared" ref="P12:P20" si="5">ROUND(IF(J12="",0,$D12*(1+IF($A12="No",0,IF($C12="UTK",$D$6,$D$7)))^4/$E12*J12),0)</f>
        <v>0</v>
      </c>
      <c r="Q12" s="296">
        <f t="shared" ref="Q12:Q13" si="6">SUM(L12:P12)</f>
        <v>13547</v>
      </c>
      <c r="R12" s="213"/>
      <c r="S12" s="378"/>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3"/>
      <c r="AV12" s="3"/>
      <c r="AW12" s="3"/>
      <c r="AX12" s="3"/>
      <c r="AY12" s="3"/>
      <c r="AZ12" s="3"/>
      <c r="BA12" s="3"/>
      <c r="BB12" s="3"/>
      <c r="BC12" s="3"/>
      <c r="BD12" s="3"/>
      <c r="BE12" s="3"/>
      <c r="BF12" s="3"/>
      <c r="BG12" s="3"/>
      <c r="BH12" s="3"/>
      <c r="BI12" s="3"/>
      <c r="BJ12" s="3"/>
      <c r="BK12" s="3"/>
      <c r="BL12" s="3"/>
      <c r="BM12" s="3"/>
      <c r="BN12" s="3"/>
      <c r="BO12" s="3"/>
      <c r="BP12" s="3"/>
      <c r="BQ12" s="3"/>
    </row>
    <row r="13" spans="1:69" ht="11.25" x14ac:dyDescent="0.2">
      <c r="A13" s="226" t="s">
        <v>171</v>
      </c>
      <c r="B13" s="10"/>
      <c r="C13" s="282" t="s">
        <v>175</v>
      </c>
      <c r="D13" s="281"/>
      <c r="E13" s="12"/>
      <c r="F13" s="32"/>
      <c r="G13" s="32"/>
      <c r="H13" s="32"/>
      <c r="I13" s="32"/>
      <c r="J13" s="32"/>
      <c r="K13" s="9"/>
      <c r="L13" s="296">
        <f t="shared" si="1"/>
        <v>0</v>
      </c>
      <c r="M13" s="296">
        <f t="shared" si="2"/>
        <v>0</v>
      </c>
      <c r="N13" s="296">
        <f t="shared" si="3"/>
        <v>0</v>
      </c>
      <c r="O13" s="296">
        <f t="shared" si="4"/>
        <v>0</v>
      </c>
      <c r="P13" s="296">
        <f t="shared" si="5"/>
        <v>0</v>
      </c>
      <c r="Q13" s="296">
        <f t="shared" si="6"/>
        <v>0</v>
      </c>
      <c r="R13" s="213"/>
      <c r="S13" s="22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3"/>
      <c r="AV13" s="3"/>
      <c r="AW13" s="3"/>
      <c r="AX13" s="3"/>
      <c r="AY13" s="3"/>
      <c r="AZ13" s="3"/>
      <c r="BA13" s="3"/>
      <c r="BB13" s="3"/>
      <c r="BC13" s="3"/>
      <c r="BD13" s="3"/>
      <c r="BE13" s="3"/>
      <c r="BF13" s="3"/>
      <c r="BG13" s="3"/>
      <c r="BH13" s="3"/>
      <c r="BI13" s="3"/>
      <c r="BJ13" s="3"/>
      <c r="BK13" s="3"/>
      <c r="BL13" s="3"/>
      <c r="BM13" s="3"/>
      <c r="BN13" s="3"/>
      <c r="BO13" s="3"/>
      <c r="BP13" s="3"/>
      <c r="BQ13" s="3"/>
    </row>
    <row r="14" spans="1:69" ht="11.25" x14ac:dyDescent="0.2">
      <c r="A14" s="226" t="s">
        <v>171</v>
      </c>
      <c r="B14" s="10"/>
      <c r="C14" s="282" t="s">
        <v>175</v>
      </c>
      <c r="D14" s="281"/>
      <c r="E14" s="12"/>
      <c r="F14" s="32"/>
      <c r="G14" s="32"/>
      <c r="H14" s="32"/>
      <c r="I14" s="32"/>
      <c r="J14" s="32"/>
      <c r="K14" s="9"/>
      <c r="L14" s="296">
        <f t="shared" si="1"/>
        <v>0</v>
      </c>
      <c r="M14" s="296">
        <f t="shared" si="2"/>
        <v>0</v>
      </c>
      <c r="N14" s="296">
        <f t="shared" si="3"/>
        <v>0</v>
      </c>
      <c r="O14" s="296">
        <f t="shared" si="4"/>
        <v>0</v>
      </c>
      <c r="P14" s="296">
        <f t="shared" si="5"/>
        <v>0</v>
      </c>
      <c r="Q14" s="296">
        <f t="shared" ref="Q14:Q16" si="7">SUM(L14:P14)</f>
        <v>0</v>
      </c>
      <c r="R14" s="213"/>
      <c r="S14" s="22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3"/>
      <c r="AV14" s="3"/>
      <c r="AW14" s="3"/>
      <c r="AX14" s="3"/>
      <c r="AY14" s="3"/>
      <c r="AZ14" s="3"/>
      <c r="BA14" s="3"/>
      <c r="BB14" s="3"/>
      <c r="BC14" s="3"/>
      <c r="BD14" s="3"/>
      <c r="BE14" s="3"/>
      <c r="BF14" s="3"/>
      <c r="BG14" s="3"/>
      <c r="BH14" s="3"/>
      <c r="BI14" s="3"/>
      <c r="BJ14" s="3"/>
      <c r="BK14" s="3"/>
      <c r="BL14" s="3"/>
      <c r="BM14" s="3"/>
      <c r="BN14" s="3"/>
      <c r="BO14" s="3"/>
      <c r="BP14" s="3"/>
      <c r="BQ14" s="3"/>
    </row>
    <row r="15" spans="1:69" ht="11.25" x14ac:dyDescent="0.2">
      <c r="A15" s="226" t="s">
        <v>171</v>
      </c>
      <c r="B15" s="10"/>
      <c r="C15" s="282" t="s">
        <v>175</v>
      </c>
      <c r="D15" s="281"/>
      <c r="E15" s="12"/>
      <c r="F15" s="32"/>
      <c r="G15" s="32"/>
      <c r="H15" s="32"/>
      <c r="I15" s="32"/>
      <c r="J15" s="32"/>
      <c r="K15" s="9"/>
      <c r="L15" s="296">
        <f t="shared" si="1"/>
        <v>0</v>
      </c>
      <c r="M15" s="296">
        <f t="shared" si="2"/>
        <v>0</v>
      </c>
      <c r="N15" s="296">
        <f t="shared" si="3"/>
        <v>0</v>
      </c>
      <c r="O15" s="296">
        <f t="shared" si="4"/>
        <v>0</v>
      </c>
      <c r="P15" s="296">
        <f t="shared" si="5"/>
        <v>0</v>
      </c>
      <c r="Q15" s="296">
        <f t="shared" si="7"/>
        <v>0</v>
      </c>
      <c r="R15" s="213"/>
      <c r="S15" s="22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3"/>
      <c r="AV15" s="3"/>
      <c r="AW15" s="3"/>
      <c r="AX15" s="3"/>
      <c r="AY15" s="3"/>
      <c r="AZ15" s="3"/>
      <c r="BA15" s="3"/>
      <c r="BB15" s="3"/>
      <c r="BC15" s="3"/>
      <c r="BD15" s="3"/>
      <c r="BE15" s="3"/>
      <c r="BF15" s="3"/>
      <c r="BG15" s="3"/>
      <c r="BH15" s="3"/>
      <c r="BI15" s="3"/>
      <c r="BJ15" s="3"/>
      <c r="BK15" s="3"/>
      <c r="BL15" s="3"/>
      <c r="BM15" s="3"/>
      <c r="BN15" s="3"/>
      <c r="BO15" s="3"/>
      <c r="BP15" s="3"/>
      <c r="BQ15" s="3"/>
    </row>
    <row r="16" spans="1:69" ht="11.25" x14ac:dyDescent="0.2">
      <c r="A16" s="226" t="s">
        <v>171</v>
      </c>
      <c r="B16" s="10"/>
      <c r="C16" s="282" t="s">
        <v>175</v>
      </c>
      <c r="D16" s="281"/>
      <c r="E16" s="12"/>
      <c r="F16" s="32"/>
      <c r="G16" s="32"/>
      <c r="H16" s="32"/>
      <c r="I16" s="32"/>
      <c r="J16" s="32"/>
      <c r="K16" s="9"/>
      <c r="L16" s="296">
        <f t="shared" si="1"/>
        <v>0</v>
      </c>
      <c r="M16" s="296">
        <f t="shared" si="2"/>
        <v>0</v>
      </c>
      <c r="N16" s="296">
        <f t="shared" si="3"/>
        <v>0</v>
      </c>
      <c r="O16" s="296">
        <f t="shared" si="4"/>
        <v>0</v>
      </c>
      <c r="P16" s="296">
        <f t="shared" si="5"/>
        <v>0</v>
      </c>
      <c r="Q16" s="296">
        <f t="shared" si="7"/>
        <v>0</v>
      </c>
      <c r="R16" s="213"/>
      <c r="S16" s="22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3"/>
      <c r="AV16" s="3"/>
      <c r="AW16" s="3"/>
      <c r="AX16" s="3"/>
      <c r="AY16" s="3"/>
      <c r="AZ16" s="3"/>
      <c r="BA16" s="3"/>
      <c r="BB16" s="3"/>
      <c r="BC16" s="3"/>
      <c r="BD16" s="3"/>
      <c r="BE16" s="3"/>
      <c r="BF16" s="3"/>
      <c r="BG16" s="3"/>
      <c r="BH16" s="3"/>
      <c r="BI16" s="3"/>
      <c r="BJ16" s="3"/>
      <c r="BK16" s="3"/>
      <c r="BL16" s="3"/>
      <c r="BM16" s="3"/>
      <c r="BN16" s="3"/>
      <c r="BO16" s="3"/>
      <c r="BP16" s="3"/>
      <c r="BQ16" s="3"/>
    </row>
    <row r="17" spans="1:69" ht="11.25" x14ac:dyDescent="0.2">
      <c r="A17" s="226" t="s">
        <v>171</v>
      </c>
      <c r="B17" s="10"/>
      <c r="C17" s="282" t="s">
        <v>175</v>
      </c>
      <c r="D17" s="281"/>
      <c r="E17" s="12"/>
      <c r="F17" s="32"/>
      <c r="G17" s="32"/>
      <c r="H17" s="32"/>
      <c r="I17" s="32"/>
      <c r="J17" s="32"/>
      <c r="K17" s="9"/>
      <c r="L17" s="296">
        <f t="shared" si="1"/>
        <v>0</v>
      </c>
      <c r="M17" s="296">
        <f t="shared" si="2"/>
        <v>0</v>
      </c>
      <c r="N17" s="296">
        <f t="shared" si="3"/>
        <v>0</v>
      </c>
      <c r="O17" s="296">
        <f t="shared" si="4"/>
        <v>0</v>
      </c>
      <c r="P17" s="296">
        <f t="shared" si="5"/>
        <v>0</v>
      </c>
      <c r="Q17" s="296">
        <f t="shared" si="0"/>
        <v>0</v>
      </c>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3"/>
      <c r="AV17" s="3"/>
      <c r="AW17" s="3"/>
      <c r="AX17" s="3"/>
      <c r="AY17" s="3"/>
      <c r="AZ17" s="3"/>
      <c r="BA17" s="3"/>
      <c r="BB17" s="3"/>
      <c r="BC17" s="3"/>
      <c r="BD17" s="3"/>
      <c r="BE17" s="3"/>
      <c r="BF17" s="3"/>
      <c r="BG17" s="3"/>
      <c r="BH17" s="3"/>
      <c r="BI17" s="3"/>
      <c r="BJ17" s="3"/>
      <c r="BK17" s="3"/>
      <c r="BL17" s="3"/>
      <c r="BM17" s="3"/>
      <c r="BN17" s="3"/>
      <c r="BO17" s="3"/>
      <c r="BP17" s="3"/>
      <c r="BQ17" s="3"/>
    </row>
    <row r="18" spans="1:69" ht="11.25" x14ac:dyDescent="0.2">
      <c r="A18" s="226" t="s">
        <v>171</v>
      </c>
      <c r="B18" s="10"/>
      <c r="C18" s="282" t="s">
        <v>175</v>
      </c>
      <c r="D18" s="281"/>
      <c r="E18" s="12"/>
      <c r="F18" s="32"/>
      <c r="G18" s="32"/>
      <c r="H18" s="32"/>
      <c r="I18" s="32"/>
      <c r="J18" s="32"/>
      <c r="K18" s="9"/>
      <c r="L18" s="296">
        <f t="shared" si="1"/>
        <v>0</v>
      </c>
      <c r="M18" s="296">
        <f t="shared" si="2"/>
        <v>0</v>
      </c>
      <c r="N18" s="296">
        <f t="shared" si="3"/>
        <v>0</v>
      </c>
      <c r="O18" s="296">
        <f t="shared" si="4"/>
        <v>0</v>
      </c>
      <c r="P18" s="296">
        <f t="shared" si="5"/>
        <v>0</v>
      </c>
      <c r="Q18" s="296">
        <f t="shared" si="0"/>
        <v>0</v>
      </c>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3"/>
      <c r="AV18" s="3"/>
      <c r="AW18" s="3"/>
      <c r="AX18" s="3"/>
      <c r="AY18" s="3"/>
      <c r="AZ18" s="3"/>
      <c r="BA18" s="3"/>
      <c r="BB18" s="3"/>
      <c r="BC18" s="3"/>
      <c r="BD18" s="3"/>
      <c r="BE18" s="3"/>
      <c r="BF18" s="3"/>
      <c r="BG18" s="3"/>
      <c r="BH18" s="3"/>
      <c r="BI18" s="3"/>
      <c r="BJ18" s="3"/>
      <c r="BK18" s="3"/>
      <c r="BL18" s="3"/>
      <c r="BM18" s="3"/>
      <c r="BN18" s="3"/>
      <c r="BO18" s="3"/>
      <c r="BP18" s="3"/>
      <c r="BQ18" s="3"/>
    </row>
    <row r="19" spans="1:69" ht="11.25" x14ac:dyDescent="0.2">
      <c r="A19" s="226" t="s">
        <v>171</v>
      </c>
      <c r="B19" s="10"/>
      <c r="C19" s="282" t="s">
        <v>175</v>
      </c>
      <c r="D19" s="281"/>
      <c r="E19" s="12"/>
      <c r="F19" s="32"/>
      <c r="G19" s="32"/>
      <c r="H19" s="32"/>
      <c r="I19" s="32"/>
      <c r="J19" s="32"/>
      <c r="K19" s="9"/>
      <c r="L19" s="296">
        <f t="shared" si="1"/>
        <v>0</v>
      </c>
      <c r="M19" s="296">
        <f t="shared" si="2"/>
        <v>0</v>
      </c>
      <c r="N19" s="296">
        <f t="shared" si="3"/>
        <v>0</v>
      </c>
      <c r="O19" s="296">
        <f t="shared" si="4"/>
        <v>0</v>
      </c>
      <c r="P19" s="296">
        <f t="shared" si="5"/>
        <v>0</v>
      </c>
      <c r="Q19" s="296">
        <f t="shared" si="0"/>
        <v>0</v>
      </c>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3"/>
      <c r="AV19" s="3"/>
      <c r="AW19" s="3"/>
      <c r="AX19" s="3"/>
      <c r="AY19" s="3"/>
      <c r="AZ19" s="3"/>
      <c r="BA19" s="3"/>
      <c r="BB19" s="3"/>
      <c r="BC19" s="3"/>
      <c r="BD19" s="3"/>
      <c r="BE19" s="3"/>
      <c r="BF19" s="3"/>
      <c r="BG19" s="3"/>
      <c r="BH19" s="3"/>
      <c r="BI19" s="3"/>
      <c r="BJ19" s="3"/>
      <c r="BK19" s="3"/>
      <c r="BL19" s="3"/>
      <c r="BM19" s="3"/>
      <c r="BN19" s="3"/>
      <c r="BO19" s="3"/>
      <c r="BP19" s="3"/>
      <c r="BQ19" s="3"/>
    </row>
    <row r="20" spans="1:69" ht="11.25" x14ac:dyDescent="0.2">
      <c r="A20" s="226" t="s">
        <v>171</v>
      </c>
      <c r="B20" s="10"/>
      <c r="C20" s="283" t="s">
        <v>175</v>
      </c>
      <c r="D20" s="281"/>
      <c r="E20" s="12"/>
      <c r="F20" s="32"/>
      <c r="G20" s="32"/>
      <c r="H20" s="32"/>
      <c r="I20" s="32"/>
      <c r="J20" s="32"/>
      <c r="K20" s="9"/>
      <c r="L20" s="296">
        <f t="shared" si="1"/>
        <v>0</v>
      </c>
      <c r="M20" s="296">
        <f t="shared" si="2"/>
        <v>0</v>
      </c>
      <c r="N20" s="296">
        <f t="shared" si="3"/>
        <v>0</v>
      </c>
      <c r="O20" s="296">
        <f t="shared" si="4"/>
        <v>0</v>
      </c>
      <c r="P20" s="296">
        <f t="shared" si="5"/>
        <v>0</v>
      </c>
      <c r="Q20" s="296">
        <f t="shared" si="0"/>
        <v>0</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3"/>
      <c r="AV20" s="3"/>
      <c r="AW20" s="3"/>
      <c r="AX20" s="3"/>
      <c r="AY20" s="3"/>
      <c r="AZ20" s="3"/>
      <c r="BA20" s="3"/>
      <c r="BB20" s="3"/>
      <c r="BC20" s="3"/>
      <c r="BD20" s="3"/>
      <c r="BE20" s="3"/>
      <c r="BF20" s="3"/>
      <c r="BG20" s="3"/>
      <c r="BH20" s="3"/>
      <c r="BI20" s="3"/>
      <c r="BJ20" s="3"/>
      <c r="BK20" s="3"/>
      <c r="BL20" s="3"/>
      <c r="BM20" s="3"/>
      <c r="BN20" s="3"/>
      <c r="BO20" s="3"/>
      <c r="BP20" s="3"/>
      <c r="BQ20" s="3"/>
    </row>
    <row r="21" spans="1:69" ht="13.5" customHeight="1" x14ac:dyDescent="0.2">
      <c r="A21" s="409" t="s">
        <v>148</v>
      </c>
      <c r="B21" s="409"/>
      <c r="C21" s="409"/>
      <c r="D21" s="409"/>
      <c r="E21" s="409"/>
      <c r="F21" s="409"/>
      <c r="G21" s="409"/>
      <c r="H21" s="409"/>
      <c r="I21" s="409"/>
      <c r="J21" s="410"/>
      <c r="K21" s="25"/>
      <c r="L21" s="128">
        <f>SUM(L11:L20)</f>
        <v>9855</v>
      </c>
      <c r="M21" s="128">
        <f>SUM(M11:M20)</f>
        <v>10150</v>
      </c>
      <c r="N21" s="129">
        <f t="shared" ref="N21:P21" si="8">SUM(N11:N20)</f>
        <v>10455</v>
      </c>
      <c r="O21" s="129">
        <f t="shared" si="8"/>
        <v>0</v>
      </c>
      <c r="P21" s="129">
        <f t="shared" si="8"/>
        <v>0</v>
      </c>
      <c r="Q21" s="129">
        <f>SUM(L21:P21)</f>
        <v>30460</v>
      </c>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3"/>
      <c r="AV21" s="3"/>
      <c r="AW21" s="3"/>
      <c r="AX21" s="3"/>
      <c r="AY21" s="3"/>
      <c r="AZ21" s="3"/>
      <c r="BA21" s="3"/>
      <c r="BB21" s="3"/>
      <c r="BC21" s="3"/>
      <c r="BD21" s="3"/>
      <c r="BE21" s="3"/>
      <c r="BF21" s="3"/>
      <c r="BG21" s="3"/>
      <c r="BH21" s="3"/>
      <c r="BI21" s="3"/>
      <c r="BJ21" s="3"/>
      <c r="BK21" s="3"/>
      <c r="BL21" s="3"/>
      <c r="BM21" s="3"/>
      <c r="BN21" s="3"/>
      <c r="BO21" s="3"/>
      <c r="BP21" s="3"/>
      <c r="BQ21" s="3"/>
    </row>
    <row r="22" spans="1:69" ht="2.25" customHeight="1" x14ac:dyDescent="0.2">
      <c r="A22" s="247"/>
      <c r="B22" s="247"/>
      <c r="C22" s="247"/>
      <c r="D22" s="247"/>
      <c r="E22" s="247"/>
      <c r="F22" s="247"/>
      <c r="G22" s="247"/>
      <c r="H22" s="247"/>
      <c r="I22" s="247"/>
      <c r="J22" s="248"/>
      <c r="K22" s="25"/>
      <c r="L22" s="128"/>
      <c r="M22" s="128"/>
      <c r="N22" s="129"/>
      <c r="O22" s="129"/>
      <c r="P22" s="129"/>
      <c r="Q22" s="12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3"/>
      <c r="AV22" s="3"/>
      <c r="AW22" s="3"/>
      <c r="AX22" s="3"/>
      <c r="AY22" s="3"/>
      <c r="AZ22" s="3"/>
      <c r="BA22" s="3"/>
      <c r="BB22" s="3"/>
      <c r="BC22" s="3"/>
      <c r="BD22" s="3"/>
      <c r="BE22" s="3"/>
      <c r="BF22" s="3"/>
      <c r="BG22" s="3"/>
      <c r="BH22" s="3"/>
      <c r="BI22" s="3"/>
      <c r="BJ22" s="3"/>
      <c r="BK22" s="3"/>
      <c r="BL22" s="3"/>
      <c r="BM22" s="3"/>
      <c r="BN22" s="3"/>
      <c r="BO22" s="3"/>
      <c r="BP22" s="3"/>
      <c r="BQ22" s="3"/>
    </row>
    <row r="23" spans="1:69" ht="33.75" customHeight="1" x14ac:dyDescent="0.2">
      <c r="A23" s="170" t="s">
        <v>24</v>
      </c>
      <c r="B23" s="37" t="s">
        <v>25</v>
      </c>
      <c r="C23" s="285"/>
      <c r="D23" s="276" t="s">
        <v>84</v>
      </c>
      <c r="E23" s="178" t="s">
        <v>87</v>
      </c>
      <c r="F23" s="179" t="s">
        <v>166</v>
      </c>
      <c r="G23" s="181" t="s">
        <v>103</v>
      </c>
      <c r="H23" s="181" t="s">
        <v>104</v>
      </c>
      <c r="I23" s="181" t="s">
        <v>105</v>
      </c>
      <c r="J23" s="181" t="s">
        <v>106</v>
      </c>
      <c r="K23" s="9"/>
      <c r="L23" s="62"/>
      <c r="M23" s="62"/>
      <c r="N23" s="62"/>
      <c r="O23" s="62"/>
      <c r="P23" s="62"/>
      <c r="Q23" s="6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3"/>
      <c r="AV23" s="3"/>
      <c r="AW23" s="3"/>
      <c r="AX23" s="3"/>
      <c r="AY23" s="3"/>
      <c r="AZ23" s="3"/>
      <c r="BA23" s="3"/>
      <c r="BB23" s="3"/>
      <c r="BC23" s="3"/>
      <c r="BD23" s="3"/>
      <c r="BE23" s="3"/>
      <c r="BF23" s="3"/>
      <c r="BG23" s="3"/>
      <c r="BH23" s="3"/>
      <c r="BI23" s="3"/>
      <c r="BJ23" s="3"/>
      <c r="BK23" s="3"/>
      <c r="BL23" s="3"/>
      <c r="BM23" s="3"/>
      <c r="BN23" s="3"/>
      <c r="BO23" s="3"/>
      <c r="BP23" s="3"/>
      <c r="BQ23" s="3"/>
    </row>
    <row r="24" spans="1:69" ht="11.25" x14ac:dyDescent="0.2">
      <c r="A24" s="226" t="s">
        <v>171</v>
      </c>
      <c r="B24" s="10" t="s">
        <v>101</v>
      </c>
      <c r="C24" s="289"/>
      <c r="D24" s="284">
        <f>55000/12</f>
        <v>4583.33</v>
      </c>
      <c r="E24" s="18">
        <v>1</v>
      </c>
      <c r="F24" s="73">
        <v>12</v>
      </c>
      <c r="G24" s="73">
        <v>12</v>
      </c>
      <c r="H24" s="73">
        <v>12</v>
      </c>
      <c r="I24" s="73"/>
      <c r="J24" s="73"/>
      <c r="K24" s="9"/>
      <c r="L24" s="296">
        <f>ROUND(IF(F24="",0,D24*E24)*F24,0)</f>
        <v>55000</v>
      </c>
      <c r="M24" s="297">
        <f>ROUND(IF(G24="",0,(($D24*(1+IF(A24="no",0,$D$6)))*G24*E24)),0)</f>
        <v>56650</v>
      </c>
      <c r="N24" s="297">
        <f>ROUND(IF(H24="",0,((($D24*(1+IF(A24="no",0,$D$6))^2)*H24*E24))),0)</f>
        <v>58349</v>
      </c>
      <c r="O24" s="297">
        <f>ROUND(IF(I24="",0,((($D24*(1+IF(A24="no",0,$D$6))^3)*I24*E24))),0)</f>
        <v>0</v>
      </c>
      <c r="P24" s="297">
        <f>ROUND(IF(J24="",0,((($D24*(1+IF(A24="no",0,$D$6))^4)*J24*E24))),0)</f>
        <v>0</v>
      </c>
      <c r="Q24" s="297">
        <f t="shared" si="0"/>
        <v>169999</v>
      </c>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3"/>
      <c r="AV24" s="3"/>
      <c r="AW24" s="3"/>
      <c r="AX24" s="3"/>
      <c r="AY24" s="3"/>
      <c r="AZ24" s="3"/>
      <c r="BA24" s="3"/>
      <c r="BB24" s="3"/>
      <c r="BC24" s="3"/>
      <c r="BD24" s="3"/>
      <c r="BE24" s="3"/>
      <c r="BF24" s="3"/>
      <c r="BG24" s="3"/>
      <c r="BH24" s="3"/>
      <c r="BI24" s="3"/>
      <c r="BJ24" s="3"/>
      <c r="BK24" s="3"/>
      <c r="BL24" s="3"/>
      <c r="BM24" s="3"/>
      <c r="BN24" s="3"/>
      <c r="BO24" s="3"/>
      <c r="BP24" s="3"/>
      <c r="BQ24" s="3"/>
    </row>
    <row r="25" spans="1:69" ht="11.25" x14ac:dyDescent="0.2">
      <c r="A25" s="226" t="s">
        <v>171</v>
      </c>
      <c r="B25" s="16" t="s">
        <v>101</v>
      </c>
      <c r="C25" s="289"/>
      <c r="D25" s="284"/>
      <c r="E25" s="18"/>
      <c r="F25" s="73"/>
      <c r="G25" s="73"/>
      <c r="H25" s="73"/>
      <c r="I25" s="73"/>
      <c r="J25" s="73"/>
      <c r="K25" s="9"/>
      <c r="L25" s="296">
        <f t="shared" ref="L25:L36" si="9">ROUND(IF(F25="",0,D25*E25)*F25,0)</f>
        <v>0</v>
      </c>
      <c r="M25" s="297">
        <f t="shared" ref="M25:M36" si="10">ROUND(IF(G25="",0,(($D25*(1+IF(A25="no",0,$D$6)))*G25*E25)),0)</f>
        <v>0</v>
      </c>
      <c r="N25" s="297">
        <f t="shared" ref="N25:N36" si="11">ROUND(IF(H25="",0,((($D25*(1+IF(A25="no",0,$D$6))^2)*H25*E25))),0)</f>
        <v>0</v>
      </c>
      <c r="O25" s="297">
        <f t="shared" ref="O25:O36" si="12">ROUND(IF(I25="",0,((($D25*(1+IF(A25="no",0,$D$6))^3)*I25*E25))),0)</f>
        <v>0</v>
      </c>
      <c r="P25" s="297">
        <f t="shared" ref="P25:P36" si="13">ROUND(IF(J25="",0,((($D25*(1+IF(A25="no",0,$D$6))^4)*J25*E25))),0)</f>
        <v>0</v>
      </c>
      <c r="Q25" s="297">
        <f t="shared" ref="Q25:Q28" si="14">SUM(L25:P25)</f>
        <v>0</v>
      </c>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3"/>
      <c r="AV25" s="3"/>
      <c r="AW25" s="3"/>
      <c r="AX25" s="3"/>
      <c r="AY25" s="3"/>
      <c r="AZ25" s="3"/>
      <c r="BA25" s="3"/>
      <c r="BB25" s="3"/>
      <c r="BC25" s="3"/>
      <c r="BD25" s="3"/>
      <c r="BE25" s="3"/>
      <c r="BF25" s="3"/>
      <c r="BG25" s="3"/>
      <c r="BH25" s="3"/>
      <c r="BI25" s="3"/>
      <c r="BJ25" s="3"/>
      <c r="BK25" s="3"/>
      <c r="BL25" s="3"/>
      <c r="BM25" s="3"/>
      <c r="BN25" s="3"/>
      <c r="BO25" s="3"/>
      <c r="BP25" s="3"/>
      <c r="BQ25" s="3"/>
    </row>
    <row r="26" spans="1:69" ht="11.25" x14ac:dyDescent="0.2">
      <c r="A26" s="226" t="s">
        <v>171</v>
      </c>
      <c r="B26" s="16" t="s">
        <v>101</v>
      </c>
      <c r="C26" s="289"/>
      <c r="D26" s="284"/>
      <c r="E26" s="18"/>
      <c r="F26" s="73"/>
      <c r="G26" s="73"/>
      <c r="H26" s="73"/>
      <c r="I26" s="73"/>
      <c r="J26" s="73"/>
      <c r="K26" s="9"/>
      <c r="L26" s="296">
        <f t="shared" si="9"/>
        <v>0</v>
      </c>
      <c r="M26" s="297">
        <f t="shared" si="10"/>
        <v>0</v>
      </c>
      <c r="N26" s="297">
        <f t="shared" si="11"/>
        <v>0</v>
      </c>
      <c r="O26" s="297">
        <f t="shared" si="12"/>
        <v>0</v>
      </c>
      <c r="P26" s="297">
        <f t="shared" si="13"/>
        <v>0</v>
      </c>
      <c r="Q26" s="297">
        <f t="shared" si="14"/>
        <v>0</v>
      </c>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3"/>
      <c r="AV26" s="3"/>
      <c r="AW26" s="3"/>
      <c r="AX26" s="3"/>
      <c r="AY26" s="3"/>
      <c r="AZ26" s="3"/>
      <c r="BA26" s="3"/>
      <c r="BB26" s="3"/>
      <c r="BC26" s="3"/>
      <c r="BD26" s="3"/>
      <c r="BE26" s="3"/>
      <c r="BF26" s="3"/>
      <c r="BG26" s="3"/>
      <c r="BH26" s="3"/>
      <c r="BI26" s="3"/>
      <c r="BJ26" s="3"/>
      <c r="BK26" s="3"/>
      <c r="BL26" s="3"/>
      <c r="BM26" s="3"/>
      <c r="BN26" s="3"/>
      <c r="BO26" s="3"/>
      <c r="BP26" s="3"/>
      <c r="BQ26" s="3"/>
    </row>
    <row r="27" spans="1:69" ht="11.25" x14ac:dyDescent="0.2">
      <c r="A27" s="226" t="s">
        <v>171</v>
      </c>
      <c r="B27" s="16" t="s">
        <v>122</v>
      </c>
      <c r="C27" s="289"/>
      <c r="D27" s="284"/>
      <c r="E27" s="18"/>
      <c r="F27" s="73"/>
      <c r="G27" s="73"/>
      <c r="H27" s="73"/>
      <c r="I27" s="73"/>
      <c r="J27" s="73"/>
      <c r="K27" s="9"/>
      <c r="L27" s="296">
        <f t="shared" si="9"/>
        <v>0</v>
      </c>
      <c r="M27" s="297">
        <f t="shared" si="10"/>
        <v>0</v>
      </c>
      <c r="N27" s="297">
        <f t="shared" si="11"/>
        <v>0</v>
      </c>
      <c r="O27" s="297">
        <f t="shared" si="12"/>
        <v>0</v>
      </c>
      <c r="P27" s="297">
        <f t="shared" si="13"/>
        <v>0</v>
      </c>
      <c r="Q27" s="297">
        <f t="shared" si="14"/>
        <v>0</v>
      </c>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3"/>
      <c r="AV27" s="3"/>
      <c r="AW27" s="3"/>
      <c r="AX27" s="3"/>
      <c r="AY27" s="3"/>
      <c r="AZ27" s="3"/>
      <c r="BA27" s="3"/>
      <c r="BB27" s="3"/>
      <c r="BC27" s="3"/>
      <c r="BD27" s="3"/>
      <c r="BE27" s="3"/>
      <c r="BF27" s="3"/>
      <c r="BG27" s="3"/>
      <c r="BH27" s="3"/>
      <c r="BI27" s="3"/>
      <c r="BJ27" s="3"/>
      <c r="BK27" s="3"/>
      <c r="BL27" s="3"/>
      <c r="BM27" s="3"/>
      <c r="BN27" s="3"/>
      <c r="BO27" s="3"/>
      <c r="BP27" s="3"/>
      <c r="BQ27" s="3"/>
    </row>
    <row r="28" spans="1:69" ht="11.25" x14ac:dyDescent="0.2">
      <c r="A28" s="226" t="s">
        <v>171</v>
      </c>
      <c r="B28" s="16" t="s">
        <v>122</v>
      </c>
      <c r="C28" s="289"/>
      <c r="D28" s="284"/>
      <c r="E28" s="18"/>
      <c r="F28" s="73"/>
      <c r="G28" s="73"/>
      <c r="H28" s="73"/>
      <c r="I28" s="73"/>
      <c r="J28" s="73"/>
      <c r="K28" s="9"/>
      <c r="L28" s="296">
        <f t="shared" si="9"/>
        <v>0</v>
      </c>
      <c r="M28" s="297">
        <f t="shared" si="10"/>
        <v>0</v>
      </c>
      <c r="N28" s="297">
        <f t="shared" si="11"/>
        <v>0</v>
      </c>
      <c r="O28" s="297">
        <f t="shared" si="12"/>
        <v>0</v>
      </c>
      <c r="P28" s="297">
        <f t="shared" si="13"/>
        <v>0</v>
      </c>
      <c r="Q28" s="297">
        <f t="shared" si="14"/>
        <v>0</v>
      </c>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3"/>
      <c r="AV28" s="3"/>
      <c r="AW28" s="3"/>
      <c r="AX28" s="3"/>
      <c r="AY28" s="3"/>
      <c r="AZ28" s="3"/>
      <c r="BA28" s="3"/>
      <c r="BB28" s="3"/>
      <c r="BC28" s="3"/>
      <c r="BD28" s="3"/>
      <c r="BE28" s="3"/>
      <c r="BF28" s="3"/>
      <c r="BG28" s="3"/>
      <c r="BH28" s="3"/>
      <c r="BI28" s="3"/>
      <c r="BJ28" s="3"/>
      <c r="BK28" s="3"/>
      <c r="BL28" s="3"/>
      <c r="BM28" s="3"/>
      <c r="BN28" s="3"/>
      <c r="BO28" s="3"/>
      <c r="BP28" s="3"/>
      <c r="BQ28" s="3"/>
    </row>
    <row r="29" spans="1:69" ht="11.25" x14ac:dyDescent="0.2">
      <c r="A29" s="226" t="s">
        <v>171</v>
      </c>
      <c r="B29" s="10" t="s">
        <v>122</v>
      </c>
      <c r="C29" s="289"/>
      <c r="D29" s="284"/>
      <c r="E29" s="18"/>
      <c r="F29" s="73"/>
      <c r="G29" s="73"/>
      <c r="H29" s="73"/>
      <c r="I29" s="73"/>
      <c r="J29" s="73"/>
      <c r="K29" s="9"/>
      <c r="L29" s="296">
        <f t="shared" si="9"/>
        <v>0</v>
      </c>
      <c r="M29" s="297">
        <f t="shared" si="10"/>
        <v>0</v>
      </c>
      <c r="N29" s="297">
        <f t="shared" si="11"/>
        <v>0</v>
      </c>
      <c r="O29" s="297">
        <f t="shared" si="12"/>
        <v>0</v>
      </c>
      <c r="P29" s="297">
        <f t="shared" si="13"/>
        <v>0</v>
      </c>
      <c r="Q29" s="297">
        <f t="shared" ref="Q29" si="15">SUM(L29:P29)</f>
        <v>0</v>
      </c>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3"/>
      <c r="AV29" s="3"/>
      <c r="AW29" s="3"/>
      <c r="AX29" s="3"/>
      <c r="AY29" s="3"/>
      <c r="AZ29" s="3"/>
      <c r="BA29" s="3"/>
      <c r="BB29" s="3"/>
      <c r="BC29" s="3"/>
      <c r="BD29" s="3"/>
      <c r="BE29" s="3"/>
      <c r="BF29" s="3"/>
      <c r="BG29" s="3"/>
      <c r="BH29" s="3"/>
      <c r="BI29" s="3"/>
      <c r="BJ29" s="3"/>
      <c r="BK29" s="3"/>
      <c r="BL29" s="3"/>
      <c r="BM29" s="3"/>
      <c r="BN29" s="3"/>
      <c r="BO29" s="3"/>
      <c r="BP29" s="3"/>
      <c r="BQ29" s="3"/>
    </row>
    <row r="30" spans="1:69" ht="11.25" x14ac:dyDescent="0.2">
      <c r="A30" s="226" t="s">
        <v>171</v>
      </c>
      <c r="B30" s="182" t="s">
        <v>99</v>
      </c>
      <c r="C30" s="289"/>
      <c r="D30" s="284">
        <f>20000/12</f>
        <v>1666.67</v>
      </c>
      <c r="E30" s="18">
        <v>1</v>
      </c>
      <c r="F30" s="73">
        <v>12</v>
      </c>
      <c r="G30" s="73">
        <v>12</v>
      </c>
      <c r="H30" s="73">
        <v>12</v>
      </c>
      <c r="I30" s="73"/>
      <c r="J30" s="73"/>
      <c r="K30" s="25"/>
      <c r="L30" s="296">
        <f t="shared" si="9"/>
        <v>20000</v>
      </c>
      <c r="M30" s="296">
        <f t="shared" si="10"/>
        <v>20600</v>
      </c>
      <c r="N30" s="296">
        <f t="shared" si="11"/>
        <v>21218</v>
      </c>
      <c r="O30" s="296">
        <f t="shared" si="12"/>
        <v>0</v>
      </c>
      <c r="P30" s="296">
        <f t="shared" si="13"/>
        <v>0</v>
      </c>
      <c r="Q30" s="297">
        <f>SUM(L30:P30)</f>
        <v>61818</v>
      </c>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3"/>
      <c r="AV30" s="3"/>
      <c r="AW30" s="3"/>
      <c r="AX30" s="3"/>
      <c r="AY30" s="3"/>
      <c r="AZ30" s="3"/>
      <c r="BA30" s="3"/>
      <c r="BB30" s="3"/>
      <c r="BC30" s="3"/>
      <c r="BD30" s="3"/>
      <c r="BE30" s="3"/>
      <c r="BF30" s="3"/>
      <c r="BG30" s="3"/>
      <c r="BH30" s="3"/>
      <c r="BI30" s="3"/>
      <c r="BJ30" s="3"/>
      <c r="BK30" s="3"/>
      <c r="BL30" s="3"/>
      <c r="BM30" s="3"/>
      <c r="BN30" s="3"/>
      <c r="BO30" s="3"/>
      <c r="BP30" s="3"/>
      <c r="BQ30" s="3"/>
    </row>
    <row r="31" spans="1:69" ht="11.25" x14ac:dyDescent="0.2">
      <c r="A31" s="226" t="s">
        <v>171</v>
      </c>
      <c r="B31" s="25" t="s">
        <v>100</v>
      </c>
      <c r="C31" s="289"/>
      <c r="D31" s="284"/>
      <c r="E31" s="18"/>
      <c r="F31" s="73"/>
      <c r="G31" s="73"/>
      <c r="H31" s="73"/>
      <c r="I31" s="73"/>
      <c r="J31" s="73"/>
      <c r="K31" s="25"/>
      <c r="L31" s="296">
        <f t="shared" si="9"/>
        <v>0</v>
      </c>
      <c r="M31" s="296">
        <f t="shared" si="10"/>
        <v>0</v>
      </c>
      <c r="N31" s="296">
        <f t="shared" si="11"/>
        <v>0</v>
      </c>
      <c r="O31" s="296">
        <f t="shared" si="12"/>
        <v>0</v>
      </c>
      <c r="P31" s="296">
        <f t="shared" si="13"/>
        <v>0</v>
      </c>
      <c r="Q31" s="297">
        <f>SUM(L31:P31)</f>
        <v>0</v>
      </c>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3"/>
      <c r="AV31" s="3"/>
      <c r="AW31" s="3"/>
      <c r="AX31" s="3"/>
      <c r="AY31" s="3"/>
      <c r="AZ31" s="3"/>
      <c r="BA31" s="3"/>
      <c r="BB31" s="3"/>
      <c r="BC31" s="3"/>
      <c r="BD31" s="3"/>
      <c r="BE31" s="3"/>
      <c r="BF31" s="3"/>
      <c r="BG31" s="3"/>
      <c r="BH31" s="3"/>
      <c r="BI31" s="3"/>
      <c r="BJ31" s="3"/>
      <c r="BK31" s="3"/>
      <c r="BL31" s="3"/>
      <c r="BM31" s="3"/>
      <c r="BN31" s="3"/>
      <c r="BO31" s="3"/>
      <c r="BP31" s="3"/>
      <c r="BQ31" s="3"/>
    </row>
    <row r="32" spans="1:69" ht="11.25" x14ac:dyDescent="0.2">
      <c r="A32" s="226" t="s">
        <v>171</v>
      </c>
      <c r="B32" s="25" t="s">
        <v>99</v>
      </c>
      <c r="C32" s="289"/>
      <c r="D32" s="284"/>
      <c r="E32" s="18"/>
      <c r="F32" s="73"/>
      <c r="G32" s="73"/>
      <c r="H32" s="73"/>
      <c r="I32" s="73"/>
      <c r="J32" s="73"/>
      <c r="K32" s="25"/>
      <c r="L32" s="296">
        <f t="shared" si="9"/>
        <v>0</v>
      </c>
      <c r="M32" s="296">
        <f t="shared" si="10"/>
        <v>0</v>
      </c>
      <c r="N32" s="296">
        <f t="shared" si="11"/>
        <v>0</v>
      </c>
      <c r="O32" s="296">
        <f t="shared" si="12"/>
        <v>0</v>
      </c>
      <c r="P32" s="296">
        <f t="shared" si="13"/>
        <v>0</v>
      </c>
      <c r="Q32" s="297">
        <f t="shared" ref="Q32:Q33" si="16">SUM(L32:P32)</f>
        <v>0</v>
      </c>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3"/>
      <c r="AV32" s="3"/>
      <c r="AW32" s="3"/>
      <c r="AX32" s="3"/>
      <c r="AY32" s="3"/>
      <c r="AZ32" s="3"/>
      <c r="BA32" s="3"/>
      <c r="BB32" s="3"/>
      <c r="BC32" s="3"/>
      <c r="BD32" s="3"/>
      <c r="BE32" s="3"/>
      <c r="BF32" s="3"/>
      <c r="BG32" s="3"/>
      <c r="BH32" s="3"/>
      <c r="BI32" s="3"/>
      <c r="BJ32" s="3"/>
      <c r="BK32" s="3"/>
      <c r="BL32" s="3"/>
      <c r="BM32" s="3"/>
      <c r="BN32" s="3"/>
      <c r="BO32" s="3"/>
      <c r="BP32" s="3"/>
      <c r="BQ32" s="3"/>
    </row>
    <row r="33" spans="1:69" ht="11.25" x14ac:dyDescent="0.2">
      <c r="A33" s="226" t="s">
        <v>171</v>
      </c>
      <c r="B33" s="25" t="s">
        <v>99</v>
      </c>
      <c r="C33" s="289"/>
      <c r="D33" s="284"/>
      <c r="E33" s="18"/>
      <c r="F33" s="73"/>
      <c r="G33" s="73"/>
      <c r="H33" s="73"/>
      <c r="I33" s="73"/>
      <c r="J33" s="73"/>
      <c r="K33" s="25"/>
      <c r="L33" s="296">
        <f t="shared" si="9"/>
        <v>0</v>
      </c>
      <c r="M33" s="296">
        <f t="shared" si="10"/>
        <v>0</v>
      </c>
      <c r="N33" s="296">
        <f t="shared" si="11"/>
        <v>0</v>
      </c>
      <c r="O33" s="296">
        <f t="shared" si="12"/>
        <v>0</v>
      </c>
      <c r="P33" s="296">
        <f t="shared" si="13"/>
        <v>0</v>
      </c>
      <c r="Q33" s="297">
        <f t="shared" si="16"/>
        <v>0</v>
      </c>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3"/>
      <c r="AV33" s="3"/>
      <c r="AW33" s="3"/>
      <c r="AX33" s="3"/>
      <c r="AY33" s="3"/>
      <c r="AZ33" s="3"/>
      <c r="BA33" s="3"/>
      <c r="BB33" s="3"/>
      <c r="BC33" s="3"/>
      <c r="BD33" s="3"/>
      <c r="BE33" s="3"/>
      <c r="BF33" s="3"/>
      <c r="BG33" s="3"/>
      <c r="BH33" s="3"/>
      <c r="BI33" s="3"/>
      <c r="BJ33" s="3"/>
      <c r="BK33" s="3"/>
      <c r="BL33" s="3"/>
      <c r="BM33" s="3"/>
      <c r="BN33" s="3"/>
      <c r="BO33" s="3"/>
      <c r="BP33" s="3"/>
      <c r="BQ33" s="3"/>
    </row>
    <row r="34" spans="1:69" ht="11.25" x14ac:dyDescent="0.2">
      <c r="A34" s="226" t="s">
        <v>194</v>
      </c>
      <c r="B34" s="16" t="s">
        <v>102</v>
      </c>
      <c r="C34" s="289"/>
      <c r="D34" s="284">
        <f>3000/3</f>
        <v>1000</v>
      </c>
      <c r="E34" s="18">
        <v>1</v>
      </c>
      <c r="F34" s="73">
        <v>3</v>
      </c>
      <c r="G34" s="73">
        <v>3</v>
      </c>
      <c r="H34" s="73">
        <v>3</v>
      </c>
      <c r="I34" s="73"/>
      <c r="J34" s="73"/>
      <c r="K34" s="25"/>
      <c r="L34" s="296">
        <f t="shared" si="9"/>
        <v>3000</v>
      </c>
      <c r="M34" s="296">
        <f t="shared" si="10"/>
        <v>3000</v>
      </c>
      <c r="N34" s="296">
        <f t="shared" si="11"/>
        <v>3000</v>
      </c>
      <c r="O34" s="296">
        <f t="shared" si="12"/>
        <v>0</v>
      </c>
      <c r="P34" s="296">
        <f t="shared" si="13"/>
        <v>0</v>
      </c>
      <c r="Q34" s="297">
        <f t="shared" ref="Q34:Q92" si="17">SUM(L34:P34)</f>
        <v>9000</v>
      </c>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3"/>
      <c r="AV34" s="3"/>
      <c r="AW34" s="3"/>
      <c r="AX34" s="3"/>
      <c r="AY34" s="3"/>
      <c r="AZ34" s="3"/>
      <c r="BA34" s="3"/>
      <c r="BB34" s="3"/>
      <c r="BC34" s="3"/>
      <c r="BD34" s="3"/>
      <c r="BE34" s="3"/>
      <c r="BF34" s="3"/>
      <c r="BG34" s="3"/>
      <c r="BH34" s="3"/>
      <c r="BI34" s="3"/>
      <c r="BJ34" s="3"/>
      <c r="BK34" s="3"/>
      <c r="BL34" s="3"/>
      <c r="BM34" s="3"/>
      <c r="BN34" s="3"/>
      <c r="BO34" s="3"/>
      <c r="BP34" s="3"/>
      <c r="BQ34" s="3"/>
    </row>
    <row r="35" spans="1:69" ht="11.25" x14ac:dyDescent="0.2">
      <c r="A35" s="226" t="s">
        <v>171</v>
      </c>
      <c r="B35" s="10" t="s">
        <v>19</v>
      </c>
      <c r="C35" s="289"/>
      <c r="D35" s="284"/>
      <c r="E35" s="18"/>
      <c r="F35" s="73"/>
      <c r="G35" s="73"/>
      <c r="H35" s="73"/>
      <c r="I35" s="73"/>
      <c r="J35" s="73"/>
      <c r="K35" s="9"/>
      <c r="L35" s="296">
        <f t="shared" si="9"/>
        <v>0</v>
      </c>
      <c r="M35" s="297">
        <f t="shared" si="10"/>
        <v>0</v>
      </c>
      <c r="N35" s="297">
        <f t="shared" si="11"/>
        <v>0</v>
      </c>
      <c r="O35" s="297">
        <f t="shared" si="12"/>
        <v>0</v>
      </c>
      <c r="P35" s="297">
        <f t="shared" si="13"/>
        <v>0</v>
      </c>
      <c r="Q35" s="297">
        <f t="shared" si="17"/>
        <v>0</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3"/>
      <c r="AV35" s="3"/>
      <c r="AW35" s="3"/>
      <c r="AX35" s="3"/>
      <c r="AY35" s="3"/>
      <c r="AZ35" s="3"/>
      <c r="BA35" s="3"/>
      <c r="BB35" s="3"/>
      <c r="BC35" s="3"/>
      <c r="BD35" s="3"/>
      <c r="BE35" s="3"/>
      <c r="BF35" s="3"/>
      <c r="BG35" s="3"/>
      <c r="BH35" s="3"/>
      <c r="BI35" s="3"/>
      <c r="BJ35" s="3"/>
      <c r="BK35" s="3"/>
      <c r="BL35" s="3"/>
      <c r="BM35" s="3"/>
      <c r="BN35" s="3"/>
      <c r="BO35" s="3"/>
      <c r="BP35" s="3"/>
      <c r="BQ35" s="3"/>
    </row>
    <row r="36" spans="1:69" ht="11.25" x14ac:dyDescent="0.2">
      <c r="A36" s="226" t="s">
        <v>171</v>
      </c>
      <c r="B36" s="10" t="s">
        <v>14</v>
      </c>
      <c r="C36" s="290"/>
      <c r="D36" s="284"/>
      <c r="E36" s="18"/>
      <c r="F36" s="73"/>
      <c r="G36" s="73"/>
      <c r="H36" s="73"/>
      <c r="I36" s="73"/>
      <c r="J36" s="73"/>
      <c r="K36" s="9"/>
      <c r="L36" s="298">
        <f t="shared" si="9"/>
        <v>0</v>
      </c>
      <c r="M36" s="299">
        <f t="shared" si="10"/>
        <v>0</v>
      </c>
      <c r="N36" s="299">
        <f t="shared" si="11"/>
        <v>0</v>
      </c>
      <c r="O36" s="299">
        <f t="shared" si="12"/>
        <v>0</v>
      </c>
      <c r="P36" s="299">
        <f t="shared" si="13"/>
        <v>0</v>
      </c>
      <c r="Q36" s="299">
        <f t="shared" si="17"/>
        <v>0</v>
      </c>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3"/>
      <c r="AV36" s="3"/>
      <c r="AW36" s="3"/>
      <c r="AX36" s="3"/>
      <c r="AY36" s="3"/>
      <c r="AZ36" s="3"/>
      <c r="BA36" s="3"/>
      <c r="BB36" s="3"/>
      <c r="BC36" s="3"/>
      <c r="BD36" s="3"/>
      <c r="BE36" s="3"/>
      <c r="BF36" s="3"/>
      <c r="BG36" s="3"/>
      <c r="BH36" s="3"/>
      <c r="BI36" s="3"/>
      <c r="BJ36" s="3"/>
      <c r="BK36" s="3"/>
      <c r="BL36" s="3"/>
      <c r="BM36" s="3"/>
      <c r="BN36" s="3"/>
      <c r="BO36" s="3"/>
      <c r="BP36" s="3"/>
      <c r="BQ36" s="3"/>
    </row>
    <row r="37" spans="1:69" ht="13.5" customHeight="1" x14ac:dyDescent="0.2">
      <c r="A37" s="409" t="s">
        <v>149</v>
      </c>
      <c r="B37" s="409"/>
      <c r="C37" s="409"/>
      <c r="D37" s="409"/>
      <c r="E37" s="409"/>
      <c r="F37" s="409"/>
      <c r="G37" s="409"/>
      <c r="H37" s="409"/>
      <c r="I37" s="409"/>
      <c r="J37" s="410"/>
      <c r="K37" s="25"/>
      <c r="L37" s="128">
        <f>SUM(L24:L36)</f>
        <v>78000</v>
      </c>
      <c r="M37" s="129">
        <f t="shared" ref="M37:P37" si="18">SUM(M24:M36)</f>
        <v>80250</v>
      </c>
      <c r="N37" s="129">
        <f t="shared" si="18"/>
        <v>82567</v>
      </c>
      <c r="O37" s="129">
        <f t="shared" si="18"/>
        <v>0</v>
      </c>
      <c r="P37" s="129">
        <f t="shared" si="18"/>
        <v>0</v>
      </c>
      <c r="Q37" s="129">
        <f>SUM(L37:P37)</f>
        <v>240817</v>
      </c>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3"/>
      <c r="AV37" s="3"/>
      <c r="AW37" s="3"/>
      <c r="AX37" s="3"/>
      <c r="AY37" s="3"/>
      <c r="AZ37" s="3"/>
      <c r="BA37" s="3"/>
      <c r="BB37" s="3"/>
      <c r="BC37" s="3"/>
      <c r="BD37" s="3"/>
      <c r="BE37" s="3"/>
      <c r="BF37" s="3"/>
      <c r="BG37" s="3"/>
      <c r="BH37" s="3"/>
      <c r="BI37" s="3"/>
      <c r="BJ37" s="3"/>
      <c r="BK37" s="3"/>
      <c r="BL37" s="3"/>
      <c r="BM37" s="3"/>
      <c r="BN37" s="3"/>
      <c r="BO37" s="3"/>
      <c r="BP37" s="3"/>
      <c r="BQ37" s="3"/>
    </row>
    <row r="38" spans="1:69" ht="15.75" customHeight="1" x14ac:dyDescent="0.2">
      <c r="A38" s="9" t="s">
        <v>28</v>
      </c>
      <c r="B38" s="17" t="s">
        <v>30</v>
      </c>
      <c r="C38" s="17"/>
      <c r="D38" s="67"/>
      <c r="E38" s="67"/>
      <c r="F38" s="67"/>
      <c r="G38" s="67"/>
      <c r="H38" s="67"/>
      <c r="I38" s="67"/>
      <c r="J38" s="67"/>
      <c r="K38" s="9"/>
      <c r="L38" s="300">
        <f>L21+L37</f>
        <v>87855</v>
      </c>
      <c r="M38" s="300">
        <f t="shared" ref="M38:P38" si="19">M21+M37</f>
        <v>90400</v>
      </c>
      <c r="N38" s="300">
        <f t="shared" si="19"/>
        <v>93022</v>
      </c>
      <c r="O38" s="300">
        <f t="shared" si="19"/>
        <v>0</v>
      </c>
      <c r="P38" s="300">
        <f t="shared" si="19"/>
        <v>0</v>
      </c>
      <c r="Q38" s="301">
        <f t="shared" si="17"/>
        <v>271277</v>
      </c>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3"/>
      <c r="AV38" s="3"/>
      <c r="AW38" s="3"/>
      <c r="AX38" s="3"/>
      <c r="AY38" s="3"/>
      <c r="AZ38" s="3"/>
      <c r="BA38" s="3"/>
      <c r="BB38" s="3"/>
      <c r="BC38" s="3"/>
      <c r="BD38" s="3"/>
      <c r="BE38" s="3"/>
      <c r="BF38" s="3"/>
      <c r="BG38" s="3"/>
      <c r="BH38" s="3"/>
      <c r="BI38" s="3"/>
      <c r="BJ38" s="3"/>
      <c r="BK38" s="3"/>
      <c r="BL38" s="3"/>
      <c r="BM38" s="3"/>
      <c r="BN38" s="3"/>
      <c r="BO38" s="3"/>
      <c r="BP38" s="3"/>
      <c r="BQ38" s="3"/>
    </row>
    <row r="39" spans="1:69" ht="9.75" customHeight="1" x14ac:dyDescent="0.2">
      <c r="A39" s="207"/>
      <c r="B39" s="9"/>
      <c r="C39" s="9"/>
      <c r="D39" s="67"/>
      <c r="E39" s="67"/>
      <c r="F39" s="69"/>
      <c r="G39" s="67"/>
      <c r="H39" s="67"/>
      <c r="I39" s="67"/>
      <c r="J39" s="67"/>
      <c r="K39" s="9"/>
      <c r="L39" s="68"/>
      <c r="M39" s="17"/>
      <c r="N39" s="17"/>
      <c r="O39" s="17"/>
      <c r="P39" s="17"/>
      <c r="Q39" s="20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3"/>
      <c r="AV39" s="3"/>
      <c r="AW39" s="3"/>
      <c r="AX39" s="3"/>
      <c r="AY39" s="3"/>
      <c r="AZ39" s="3"/>
      <c r="BA39" s="3"/>
      <c r="BB39" s="3"/>
      <c r="BC39" s="3"/>
      <c r="BD39" s="3"/>
      <c r="BE39" s="3"/>
      <c r="BF39" s="3"/>
      <c r="BG39" s="3"/>
      <c r="BH39" s="3"/>
      <c r="BI39" s="3"/>
      <c r="BJ39" s="3"/>
      <c r="BK39" s="3"/>
      <c r="BL39" s="3"/>
      <c r="BM39" s="3"/>
      <c r="BN39" s="3"/>
      <c r="BO39" s="3"/>
      <c r="BP39" s="3"/>
      <c r="BQ39" s="3"/>
    </row>
    <row r="40" spans="1:69" ht="11.25" x14ac:dyDescent="0.2">
      <c r="A40" s="379" t="s">
        <v>26</v>
      </c>
      <c r="B40" s="380" t="s">
        <v>27</v>
      </c>
      <c r="C40" s="381"/>
      <c r="D40" s="382"/>
      <c r="E40" s="383"/>
      <c r="F40" s="384" t="s">
        <v>47</v>
      </c>
      <c r="G40" s="183" t="s">
        <v>20</v>
      </c>
      <c r="H40" s="183" t="s">
        <v>44</v>
      </c>
      <c r="I40" s="183" t="s">
        <v>45</v>
      </c>
      <c r="J40" s="183" t="s">
        <v>46</v>
      </c>
      <c r="K40" s="11"/>
      <c r="L40" s="68"/>
      <c r="M40" s="17"/>
      <c r="N40" s="17"/>
      <c r="O40" s="17"/>
      <c r="P40" s="17"/>
      <c r="Q40" s="20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3"/>
      <c r="AV40" s="3"/>
      <c r="AW40" s="3"/>
      <c r="AX40" s="3"/>
      <c r="AY40" s="3"/>
      <c r="AZ40" s="3"/>
      <c r="BA40" s="3"/>
      <c r="BB40" s="3"/>
      <c r="BC40" s="3"/>
      <c r="BD40" s="3"/>
      <c r="BE40" s="3"/>
      <c r="BF40" s="3"/>
      <c r="BG40" s="3"/>
      <c r="BH40" s="3"/>
      <c r="BI40" s="3"/>
      <c r="BJ40" s="3"/>
      <c r="BK40" s="3"/>
      <c r="BL40" s="3"/>
      <c r="BM40" s="3"/>
      <c r="BN40" s="3"/>
      <c r="BO40" s="3"/>
      <c r="BP40" s="3"/>
      <c r="BQ40" s="3"/>
    </row>
    <row r="41" spans="1:69" ht="11.25" x14ac:dyDescent="0.2">
      <c r="A41" s="207"/>
      <c r="B41" s="9" t="str">
        <f t="shared" ref="B41:C50" si="20">B11</f>
        <v>John Smith</v>
      </c>
      <c r="C41" s="286" t="str">
        <f t="shared" si="20"/>
        <v>UTK</v>
      </c>
      <c r="D41" s="70"/>
      <c r="E41" s="70"/>
      <c r="F41" s="234">
        <v>0.23669999999999999</v>
      </c>
      <c r="G41" s="239">
        <f>F41</f>
        <v>0.23669999999999999</v>
      </c>
      <c r="H41" s="239">
        <f>F41</f>
        <v>0.23669999999999999</v>
      </c>
      <c r="I41" s="239">
        <f>F41</f>
        <v>0.23669999999999999</v>
      </c>
      <c r="J41" s="239">
        <f>F41</f>
        <v>0.23669999999999999</v>
      </c>
      <c r="K41" s="184"/>
      <c r="L41" s="296">
        <f>ROUND(IF(F11="",0,(L11*$F41)),0)</f>
        <v>1295</v>
      </c>
      <c r="M41" s="296">
        <f>ROUND(IF(G11="",0,(M11*$G41)),0)</f>
        <v>1334</v>
      </c>
      <c r="N41" s="296">
        <f>ROUND(IF(H11="",0,(N11*$H41)),0)</f>
        <v>1374</v>
      </c>
      <c r="O41" s="296">
        <f>ROUND(IF(I11="",0,(O11*$I41)),0)</f>
        <v>0</v>
      </c>
      <c r="P41" s="296">
        <f>ROUND(IF(J11="",0,(P11*$J41)),0)</f>
        <v>0</v>
      </c>
      <c r="Q41" s="297">
        <f t="shared" si="17"/>
        <v>4003</v>
      </c>
      <c r="R41" s="235"/>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3"/>
      <c r="AV41" s="3"/>
      <c r="AW41" s="3"/>
      <c r="AX41" s="3"/>
      <c r="AY41" s="3"/>
      <c r="AZ41" s="3"/>
      <c r="BA41" s="3"/>
      <c r="BB41" s="3"/>
      <c r="BC41" s="3"/>
      <c r="BD41" s="3"/>
      <c r="BE41" s="3"/>
      <c r="BF41" s="3"/>
      <c r="BG41" s="3"/>
      <c r="BH41" s="3"/>
      <c r="BI41" s="3"/>
      <c r="BJ41" s="3"/>
      <c r="BK41" s="3"/>
      <c r="BL41" s="3"/>
      <c r="BM41" s="3"/>
      <c r="BN41" s="3"/>
      <c r="BO41" s="3"/>
      <c r="BP41" s="3"/>
      <c r="BQ41" s="3"/>
    </row>
    <row r="42" spans="1:69" ht="11.25" x14ac:dyDescent="0.2">
      <c r="A42" s="207"/>
      <c r="B42" s="9" t="str">
        <f t="shared" si="20"/>
        <v>Bob Jones</v>
      </c>
      <c r="C42" s="286" t="str">
        <f t="shared" si="20"/>
        <v>UTK</v>
      </c>
      <c r="D42" s="70"/>
      <c r="E42" s="70"/>
      <c r="F42" s="234">
        <v>0.22450000000000001</v>
      </c>
      <c r="G42" s="239">
        <f t="shared" ref="G42:G59" si="21">F42</f>
        <v>0.22450000000000001</v>
      </c>
      <c r="H42" s="239">
        <f t="shared" ref="H42:H59" si="22">F42</f>
        <v>0.22450000000000001</v>
      </c>
      <c r="I42" s="239">
        <f t="shared" ref="I42:I59" si="23">F42</f>
        <v>0.22450000000000001</v>
      </c>
      <c r="J42" s="239">
        <f t="shared" ref="J42:J59" si="24">F42</f>
        <v>0.22450000000000001</v>
      </c>
      <c r="K42" s="184"/>
      <c r="L42" s="296">
        <f t="shared" ref="L42:L49" si="25">ROUND(IF(F12="",0,(L12*$F42)),0)</f>
        <v>984</v>
      </c>
      <c r="M42" s="296">
        <f t="shared" ref="M42:M50" si="26">ROUND(IF(G12="",0,(M12*$G42)),0)</f>
        <v>1013</v>
      </c>
      <c r="N42" s="296">
        <f t="shared" ref="N42:N50" si="27">ROUND(IF(H12="",0,(N12*$H42)),0)</f>
        <v>1044</v>
      </c>
      <c r="O42" s="296">
        <f t="shared" ref="O42:O50" si="28">ROUND(IF(I12="",0,(O12*$I42)),0)</f>
        <v>0</v>
      </c>
      <c r="P42" s="296">
        <f t="shared" ref="P42:P50" si="29">ROUND(IF(J12="",0,(P12*$J42)),0)</f>
        <v>0</v>
      </c>
      <c r="Q42" s="297">
        <f t="shared" ref="Q42:Q43" si="30">SUM(L42:P42)</f>
        <v>3041</v>
      </c>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3"/>
      <c r="AV42" s="3"/>
      <c r="AW42" s="3"/>
      <c r="AX42" s="3"/>
      <c r="AY42" s="3"/>
      <c r="AZ42" s="3"/>
      <c r="BA42" s="3"/>
      <c r="BB42" s="3"/>
      <c r="BC42" s="3"/>
      <c r="BD42" s="3"/>
      <c r="BE42" s="3"/>
      <c r="BF42" s="3"/>
      <c r="BG42" s="3"/>
      <c r="BH42" s="3"/>
      <c r="BI42" s="3"/>
      <c r="BJ42" s="3"/>
      <c r="BK42" s="3"/>
      <c r="BL42" s="3"/>
      <c r="BM42" s="3"/>
      <c r="BN42" s="3"/>
      <c r="BO42" s="3"/>
      <c r="BP42" s="3"/>
      <c r="BQ42" s="3"/>
    </row>
    <row r="43" spans="1:69" ht="11.25" x14ac:dyDescent="0.2">
      <c r="A43" s="207"/>
      <c r="B43" s="9">
        <f t="shared" si="20"/>
        <v>0</v>
      </c>
      <c r="C43" s="286" t="str">
        <f t="shared" si="20"/>
        <v>UTK</v>
      </c>
      <c r="D43" s="70"/>
      <c r="E43" s="70"/>
      <c r="F43" s="234">
        <v>0.33</v>
      </c>
      <c r="G43" s="239">
        <f t="shared" si="21"/>
        <v>0.33</v>
      </c>
      <c r="H43" s="239">
        <f t="shared" si="22"/>
        <v>0.33</v>
      </c>
      <c r="I43" s="239">
        <f t="shared" si="23"/>
        <v>0.33</v>
      </c>
      <c r="J43" s="239">
        <f t="shared" si="24"/>
        <v>0.33</v>
      </c>
      <c r="K43" s="184"/>
      <c r="L43" s="296">
        <f t="shared" si="25"/>
        <v>0</v>
      </c>
      <c r="M43" s="296">
        <f t="shared" si="26"/>
        <v>0</v>
      </c>
      <c r="N43" s="296">
        <f t="shared" si="27"/>
        <v>0</v>
      </c>
      <c r="O43" s="296">
        <f t="shared" si="28"/>
        <v>0</v>
      </c>
      <c r="P43" s="296">
        <f t="shared" si="29"/>
        <v>0</v>
      </c>
      <c r="Q43" s="297">
        <f t="shared" si="30"/>
        <v>0</v>
      </c>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3"/>
      <c r="AV43" s="3"/>
      <c r="AW43" s="3"/>
      <c r="AX43" s="3"/>
      <c r="AY43" s="3"/>
      <c r="AZ43" s="3"/>
      <c r="BA43" s="3"/>
      <c r="BB43" s="3"/>
      <c r="BC43" s="3"/>
      <c r="BD43" s="3"/>
      <c r="BE43" s="3"/>
      <c r="BF43" s="3"/>
      <c r="BG43" s="3"/>
      <c r="BH43" s="3"/>
      <c r="BI43" s="3"/>
      <c r="BJ43" s="3"/>
      <c r="BK43" s="3"/>
      <c r="BL43" s="3"/>
      <c r="BM43" s="3"/>
      <c r="BN43" s="3"/>
      <c r="BO43" s="3"/>
      <c r="BP43" s="3"/>
      <c r="BQ43" s="3"/>
    </row>
    <row r="44" spans="1:69" ht="11.25" x14ac:dyDescent="0.2">
      <c r="A44" s="207"/>
      <c r="B44" s="9">
        <f t="shared" si="20"/>
        <v>0</v>
      </c>
      <c r="C44" s="286" t="str">
        <f t="shared" si="20"/>
        <v>UTK</v>
      </c>
      <c r="D44" s="70"/>
      <c r="E44" s="70"/>
      <c r="F44" s="234">
        <v>0.33</v>
      </c>
      <c r="G44" s="239">
        <f t="shared" si="21"/>
        <v>0.33</v>
      </c>
      <c r="H44" s="239">
        <f t="shared" si="22"/>
        <v>0.33</v>
      </c>
      <c r="I44" s="239">
        <f t="shared" si="23"/>
        <v>0.33</v>
      </c>
      <c r="J44" s="239">
        <f t="shared" si="24"/>
        <v>0.33</v>
      </c>
      <c r="K44" s="184"/>
      <c r="L44" s="296">
        <f t="shared" si="25"/>
        <v>0</v>
      </c>
      <c r="M44" s="296">
        <f t="shared" si="26"/>
        <v>0</v>
      </c>
      <c r="N44" s="296">
        <f t="shared" si="27"/>
        <v>0</v>
      </c>
      <c r="O44" s="296">
        <f t="shared" si="28"/>
        <v>0</v>
      </c>
      <c r="P44" s="296">
        <f t="shared" si="29"/>
        <v>0</v>
      </c>
      <c r="Q44" s="297">
        <f t="shared" ref="Q44:Q50" si="31">SUM(L44:P44)</f>
        <v>0</v>
      </c>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3"/>
      <c r="AV44" s="3"/>
      <c r="AW44" s="3"/>
      <c r="AX44" s="3"/>
      <c r="AY44" s="3"/>
      <c r="AZ44" s="3"/>
      <c r="BA44" s="3"/>
      <c r="BB44" s="3"/>
      <c r="BC44" s="3"/>
      <c r="BD44" s="3"/>
      <c r="BE44" s="3"/>
      <c r="BF44" s="3"/>
      <c r="BG44" s="3"/>
      <c r="BH44" s="3"/>
      <c r="BI44" s="3"/>
      <c r="BJ44" s="3"/>
      <c r="BK44" s="3"/>
      <c r="BL44" s="3"/>
      <c r="BM44" s="3"/>
      <c r="BN44" s="3"/>
      <c r="BO44" s="3"/>
      <c r="BP44" s="3"/>
      <c r="BQ44" s="3"/>
    </row>
    <row r="45" spans="1:69" ht="11.25" x14ac:dyDescent="0.2">
      <c r="A45" s="207"/>
      <c r="B45" s="9">
        <f t="shared" si="20"/>
        <v>0</v>
      </c>
      <c r="C45" s="286" t="str">
        <f t="shared" si="20"/>
        <v>UTK</v>
      </c>
      <c r="D45" s="70"/>
      <c r="E45" s="70"/>
      <c r="F45" s="234">
        <v>0.33</v>
      </c>
      <c r="G45" s="239">
        <f t="shared" si="21"/>
        <v>0.33</v>
      </c>
      <c r="H45" s="239">
        <f t="shared" si="22"/>
        <v>0.33</v>
      </c>
      <c r="I45" s="239">
        <f t="shared" si="23"/>
        <v>0.33</v>
      </c>
      <c r="J45" s="239">
        <f t="shared" si="24"/>
        <v>0.33</v>
      </c>
      <c r="K45" s="184"/>
      <c r="L45" s="296">
        <f t="shared" si="25"/>
        <v>0</v>
      </c>
      <c r="M45" s="296">
        <f t="shared" si="26"/>
        <v>0</v>
      </c>
      <c r="N45" s="296">
        <f t="shared" si="27"/>
        <v>0</v>
      </c>
      <c r="O45" s="296">
        <f t="shared" si="28"/>
        <v>0</v>
      </c>
      <c r="P45" s="296">
        <f t="shared" si="29"/>
        <v>0</v>
      </c>
      <c r="Q45" s="297">
        <f t="shared" si="31"/>
        <v>0</v>
      </c>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3"/>
      <c r="AV45" s="3"/>
      <c r="AW45" s="3"/>
      <c r="AX45" s="3"/>
      <c r="AY45" s="3"/>
      <c r="AZ45" s="3"/>
      <c r="BA45" s="3"/>
      <c r="BB45" s="3"/>
      <c r="BC45" s="3"/>
      <c r="BD45" s="3"/>
      <c r="BE45" s="3"/>
      <c r="BF45" s="3"/>
      <c r="BG45" s="3"/>
      <c r="BH45" s="3"/>
      <c r="BI45" s="3"/>
      <c r="BJ45" s="3"/>
      <c r="BK45" s="3"/>
      <c r="BL45" s="3"/>
      <c r="BM45" s="3"/>
      <c r="BN45" s="3"/>
      <c r="BO45" s="3"/>
      <c r="BP45" s="3"/>
      <c r="BQ45" s="3"/>
    </row>
    <row r="46" spans="1:69" ht="11.25" x14ac:dyDescent="0.2">
      <c r="A46" s="207"/>
      <c r="B46" s="9">
        <f t="shared" si="20"/>
        <v>0</v>
      </c>
      <c r="C46" s="286" t="str">
        <f t="shared" si="20"/>
        <v>UTK</v>
      </c>
      <c r="D46" s="70"/>
      <c r="E46" s="70"/>
      <c r="F46" s="234">
        <v>0.33</v>
      </c>
      <c r="G46" s="239">
        <f t="shared" si="21"/>
        <v>0.33</v>
      </c>
      <c r="H46" s="239">
        <f t="shared" si="22"/>
        <v>0.33</v>
      </c>
      <c r="I46" s="239">
        <f t="shared" si="23"/>
        <v>0.33</v>
      </c>
      <c r="J46" s="239">
        <f t="shared" si="24"/>
        <v>0.33</v>
      </c>
      <c r="K46" s="184"/>
      <c r="L46" s="296">
        <f t="shared" si="25"/>
        <v>0</v>
      </c>
      <c r="M46" s="296">
        <f t="shared" si="26"/>
        <v>0</v>
      </c>
      <c r="N46" s="296">
        <f t="shared" si="27"/>
        <v>0</v>
      </c>
      <c r="O46" s="296">
        <f t="shared" si="28"/>
        <v>0</v>
      </c>
      <c r="P46" s="296">
        <f t="shared" si="29"/>
        <v>0</v>
      </c>
      <c r="Q46" s="297">
        <f t="shared" si="31"/>
        <v>0</v>
      </c>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3"/>
      <c r="AV46" s="3"/>
      <c r="AW46" s="3"/>
      <c r="AX46" s="3"/>
      <c r="AY46" s="3"/>
      <c r="AZ46" s="3"/>
      <c r="BA46" s="3"/>
      <c r="BB46" s="3"/>
      <c r="BC46" s="3"/>
      <c r="BD46" s="3"/>
      <c r="BE46" s="3"/>
      <c r="BF46" s="3"/>
      <c r="BG46" s="3"/>
      <c r="BH46" s="3"/>
      <c r="BI46" s="3"/>
      <c r="BJ46" s="3"/>
      <c r="BK46" s="3"/>
      <c r="BL46" s="3"/>
      <c r="BM46" s="3"/>
      <c r="BN46" s="3"/>
      <c r="BO46" s="3"/>
      <c r="BP46" s="3"/>
      <c r="BQ46" s="3"/>
    </row>
    <row r="47" spans="1:69" ht="11.25" x14ac:dyDescent="0.2">
      <c r="A47" s="207"/>
      <c r="B47" s="9">
        <f t="shared" si="20"/>
        <v>0</v>
      </c>
      <c r="C47" s="286" t="str">
        <f t="shared" si="20"/>
        <v>UTK</v>
      </c>
      <c r="D47" s="70"/>
      <c r="E47" s="70"/>
      <c r="F47" s="234">
        <v>0.33</v>
      </c>
      <c r="G47" s="239">
        <f t="shared" si="21"/>
        <v>0.33</v>
      </c>
      <c r="H47" s="239">
        <f t="shared" si="22"/>
        <v>0.33</v>
      </c>
      <c r="I47" s="239">
        <f t="shared" si="23"/>
        <v>0.33</v>
      </c>
      <c r="J47" s="239">
        <f t="shared" si="24"/>
        <v>0.33</v>
      </c>
      <c r="K47" s="184"/>
      <c r="L47" s="296">
        <f t="shared" si="25"/>
        <v>0</v>
      </c>
      <c r="M47" s="296">
        <f t="shared" si="26"/>
        <v>0</v>
      </c>
      <c r="N47" s="296">
        <f t="shared" si="27"/>
        <v>0</v>
      </c>
      <c r="O47" s="296">
        <f t="shared" si="28"/>
        <v>0</v>
      </c>
      <c r="P47" s="296">
        <f t="shared" si="29"/>
        <v>0</v>
      </c>
      <c r="Q47" s="297">
        <f t="shared" si="31"/>
        <v>0</v>
      </c>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3"/>
      <c r="AV47" s="3"/>
      <c r="AW47" s="3"/>
      <c r="AX47" s="3"/>
      <c r="AY47" s="3"/>
      <c r="AZ47" s="3"/>
      <c r="BA47" s="3"/>
      <c r="BB47" s="3"/>
      <c r="BC47" s="3"/>
      <c r="BD47" s="3"/>
      <c r="BE47" s="3"/>
      <c r="BF47" s="3"/>
      <c r="BG47" s="3"/>
      <c r="BH47" s="3"/>
      <c r="BI47" s="3"/>
      <c r="BJ47" s="3"/>
      <c r="BK47" s="3"/>
      <c r="BL47" s="3"/>
      <c r="BM47" s="3"/>
      <c r="BN47" s="3"/>
      <c r="BO47" s="3"/>
      <c r="BP47" s="3"/>
      <c r="BQ47" s="3"/>
    </row>
    <row r="48" spans="1:69" ht="11.25" x14ac:dyDescent="0.2">
      <c r="A48" s="207"/>
      <c r="B48" s="9">
        <f t="shared" si="20"/>
        <v>0</v>
      </c>
      <c r="C48" s="286" t="str">
        <f t="shared" si="20"/>
        <v>UTK</v>
      </c>
      <c r="D48" s="70"/>
      <c r="E48" s="70"/>
      <c r="F48" s="234">
        <v>0.33</v>
      </c>
      <c r="G48" s="239">
        <f t="shared" si="21"/>
        <v>0.33</v>
      </c>
      <c r="H48" s="239">
        <f t="shared" si="22"/>
        <v>0.33</v>
      </c>
      <c r="I48" s="239">
        <f t="shared" si="23"/>
        <v>0.33</v>
      </c>
      <c r="J48" s="239">
        <f t="shared" si="24"/>
        <v>0.33</v>
      </c>
      <c r="K48" s="184"/>
      <c r="L48" s="296">
        <f t="shared" si="25"/>
        <v>0</v>
      </c>
      <c r="M48" s="296">
        <f t="shared" si="26"/>
        <v>0</v>
      </c>
      <c r="N48" s="296">
        <f t="shared" si="27"/>
        <v>0</v>
      </c>
      <c r="O48" s="296">
        <f t="shared" si="28"/>
        <v>0</v>
      </c>
      <c r="P48" s="296">
        <f t="shared" si="29"/>
        <v>0</v>
      </c>
      <c r="Q48" s="297">
        <f t="shared" si="31"/>
        <v>0</v>
      </c>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3"/>
      <c r="AV48" s="3"/>
      <c r="AW48" s="3"/>
      <c r="AX48" s="3"/>
      <c r="AY48" s="3"/>
      <c r="AZ48" s="3"/>
      <c r="BA48" s="3"/>
      <c r="BB48" s="3"/>
      <c r="BC48" s="3"/>
      <c r="BD48" s="3"/>
      <c r="BE48" s="3"/>
      <c r="BF48" s="3"/>
      <c r="BG48" s="3"/>
      <c r="BH48" s="3"/>
      <c r="BI48" s="3"/>
      <c r="BJ48" s="3"/>
      <c r="BK48" s="3"/>
      <c r="BL48" s="3"/>
      <c r="BM48" s="3"/>
      <c r="BN48" s="3"/>
      <c r="BO48" s="3"/>
      <c r="BP48" s="3"/>
      <c r="BQ48" s="3"/>
    </row>
    <row r="49" spans="1:69" ht="11.25" x14ac:dyDescent="0.2">
      <c r="A49" s="207"/>
      <c r="B49" s="9">
        <f t="shared" si="20"/>
        <v>0</v>
      </c>
      <c r="C49" s="286" t="str">
        <f t="shared" si="20"/>
        <v>UTK</v>
      </c>
      <c r="D49" s="70"/>
      <c r="E49" s="70"/>
      <c r="F49" s="234">
        <v>0.33</v>
      </c>
      <c r="G49" s="239">
        <f t="shared" si="21"/>
        <v>0.33</v>
      </c>
      <c r="H49" s="239">
        <f t="shared" si="22"/>
        <v>0.33</v>
      </c>
      <c r="I49" s="239">
        <f t="shared" si="23"/>
        <v>0.33</v>
      </c>
      <c r="J49" s="239">
        <f t="shared" si="24"/>
        <v>0.33</v>
      </c>
      <c r="K49" s="184"/>
      <c r="L49" s="296">
        <f t="shared" si="25"/>
        <v>0</v>
      </c>
      <c r="M49" s="296">
        <f t="shared" si="26"/>
        <v>0</v>
      </c>
      <c r="N49" s="296">
        <f t="shared" si="27"/>
        <v>0</v>
      </c>
      <c r="O49" s="296">
        <f t="shared" si="28"/>
        <v>0</v>
      </c>
      <c r="P49" s="296">
        <f t="shared" si="29"/>
        <v>0</v>
      </c>
      <c r="Q49" s="297">
        <f t="shared" si="31"/>
        <v>0</v>
      </c>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3"/>
      <c r="AV49" s="3"/>
      <c r="AW49" s="3"/>
      <c r="AX49" s="3"/>
      <c r="AY49" s="3"/>
      <c r="AZ49" s="3"/>
      <c r="BA49" s="3"/>
      <c r="BB49" s="3"/>
      <c r="BC49" s="3"/>
      <c r="BD49" s="3"/>
      <c r="BE49" s="3"/>
      <c r="BF49" s="3"/>
      <c r="BG49" s="3"/>
      <c r="BH49" s="3"/>
      <c r="BI49" s="3"/>
      <c r="BJ49" s="3"/>
      <c r="BK49" s="3"/>
      <c r="BL49" s="3"/>
      <c r="BM49" s="3"/>
      <c r="BN49" s="3"/>
      <c r="BO49" s="3"/>
      <c r="BP49" s="3"/>
      <c r="BQ49" s="3"/>
    </row>
    <row r="50" spans="1:69" ht="11.25" x14ac:dyDescent="0.2">
      <c r="A50" s="207"/>
      <c r="B50" s="9">
        <f t="shared" si="20"/>
        <v>0</v>
      </c>
      <c r="C50" s="286" t="str">
        <f t="shared" si="20"/>
        <v>UTK</v>
      </c>
      <c r="D50" s="70"/>
      <c r="E50" s="70"/>
      <c r="F50" s="234">
        <v>0.33</v>
      </c>
      <c r="G50" s="239">
        <f t="shared" si="21"/>
        <v>0.33</v>
      </c>
      <c r="H50" s="239">
        <f t="shared" si="22"/>
        <v>0.33</v>
      </c>
      <c r="I50" s="239">
        <f t="shared" si="23"/>
        <v>0.33</v>
      </c>
      <c r="J50" s="239">
        <f t="shared" si="24"/>
        <v>0.33</v>
      </c>
      <c r="K50" s="184"/>
      <c r="L50" s="296">
        <f>ROUND(IF(F20="",0,(L20*$F50)),0)</f>
        <v>0</v>
      </c>
      <c r="M50" s="296">
        <f t="shared" si="26"/>
        <v>0</v>
      </c>
      <c r="N50" s="296">
        <f t="shared" si="27"/>
        <v>0</v>
      </c>
      <c r="O50" s="296">
        <f t="shared" si="28"/>
        <v>0</v>
      </c>
      <c r="P50" s="296">
        <f t="shared" si="29"/>
        <v>0</v>
      </c>
      <c r="Q50" s="297">
        <f t="shared" si="31"/>
        <v>0</v>
      </c>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3"/>
      <c r="AV50" s="3"/>
      <c r="AW50" s="3"/>
      <c r="AX50" s="3"/>
      <c r="AY50" s="3"/>
      <c r="AZ50" s="3"/>
      <c r="BA50" s="3"/>
      <c r="BB50" s="3"/>
      <c r="BC50" s="3"/>
      <c r="BD50" s="3"/>
      <c r="BE50" s="3"/>
      <c r="BF50" s="3"/>
      <c r="BG50" s="3"/>
      <c r="BH50" s="3"/>
      <c r="BI50" s="3"/>
      <c r="BJ50" s="3"/>
      <c r="BK50" s="3"/>
      <c r="BL50" s="3"/>
      <c r="BM50" s="3"/>
      <c r="BN50" s="3"/>
      <c r="BO50" s="3"/>
      <c r="BP50" s="3"/>
      <c r="BQ50" s="3"/>
    </row>
    <row r="51" spans="1:69" ht="11.25" x14ac:dyDescent="0.2">
      <c r="A51" s="207"/>
      <c r="B51" s="9" t="str">
        <f>B24</f>
        <v>Post Doc(s)</v>
      </c>
      <c r="C51" s="287"/>
      <c r="D51" s="70"/>
      <c r="E51" s="70"/>
      <c r="F51" s="234">
        <v>0.53810000000000002</v>
      </c>
      <c r="G51" s="239">
        <f t="shared" si="21"/>
        <v>0.53810000000000002</v>
      </c>
      <c r="H51" s="239">
        <f t="shared" si="22"/>
        <v>0.53810000000000002</v>
      </c>
      <c r="I51" s="239">
        <f t="shared" si="23"/>
        <v>0.53810000000000002</v>
      </c>
      <c r="J51" s="239">
        <f t="shared" si="24"/>
        <v>0.53810000000000002</v>
      </c>
      <c r="K51" s="184"/>
      <c r="L51" s="296">
        <f>ROUND(IF(F24="",0,(L24*F51)),0)</f>
        <v>29596</v>
      </c>
      <c r="M51" s="296">
        <f t="shared" ref="M51:P56" si="32">ROUND(IF(G24="",0,(M24*G51)),0)</f>
        <v>30483</v>
      </c>
      <c r="N51" s="296">
        <f t="shared" si="32"/>
        <v>31398</v>
      </c>
      <c r="O51" s="296">
        <f t="shared" si="32"/>
        <v>0</v>
      </c>
      <c r="P51" s="296">
        <f t="shared" si="32"/>
        <v>0</v>
      </c>
      <c r="Q51" s="297">
        <f t="shared" si="17"/>
        <v>91477</v>
      </c>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3"/>
      <c r="AV51" s="3"/>
      <c r="AW51" s="3"/>
      <c r="AX51" s="3"/>
      <c r="AY51" s="3"/>
      <c r="AZ51" s="3"/>
      <c r="BA51" s="3"/>
      <c r="BB51" s="3"/>
      <c r="BC51" s="3"/>
      <c r="BD51" s="3"/>
      <c r="BE51" s="3"/>
      <c r="BF51" s="3"/>
      <c r="BG51" s="3"/>
      <c r="BH51" s="3"/>
      <c r="BI51" s="3"/>
      <c r="BJ51" s="3"/>
      <c r="BK51" s="3"/>
      <c r="BL51" s="3"/>
      <c r="BM51" s="3"/>
      <c r="BN51" s="3"/>
      <c r="BO51" s="3"/>
      <c r="BP51" s="3"/>
      <c r="BQ51" s="3"/>
    </row>
    <row r="52" spans="1:69" ht="11.25" x14ac:dyDescent="0.2">
      <c r="A52" s="207"/>
      <c r="B52" s="25" t="str">
        <f>B25</f>
        <v>Post Doc(s)</v>
      </c>
      <c r="C52" s="287"/>
      <c r="D52" s="70"/>
      <c r="E52" s="70"/>
      <c r="F52" s="234">
        <v>0.53810000000000002</v>
      </c>
      <c r="G52" s="239">
        <f t="shared" si="21"/>
        <v>0.53810000000000002</v>
      </c>
      <c r="H52" s="239">
        <f t="shared" si="22"/>
        <v>0.53810000000000002</v>
      </c>
      <c r="I52" s="239">
        <f t="shared" si="23"/>
        <v>0.53810000000000002</v>
      </c>
      <c r="J52" s="239">
        <f t="shared" si="24"/>
        <v>0.53810000000000002</v>
      </c>
      <c r="K52" s="184"/>
      <c r="L52" s="296">
        <f t="shared" ref="L52:L56" si="33">ROUND(IF(F25="",0,(L25*F52)),0)</f>
        <v>0</v>
      </c>
      <c r="M52" s="296">
        <f t="shared" si="32"/>
        <v>0</v>
      </c>
      <c r="N52" s="296">
        <f t="shared" si="32"/>
        <v>0</v>
      </c>
      <c r="O52" s="296">
        <f t="shared" si="32"/>
        <v>0</v>
      </c>
      <c r="P52" s="296">
        <f t="shared" si="32"/>
        <v>0</v>
      </c>
      <c r="Q52" s="297">
        <f t="shared" ref="Q52:Q55" si="34">SUM(L52:P52)</f>
        <v>0</v>
      </c>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3"/>
      <c r="AV52" s="3"/>
      <c r="AW52" s="3"/>
      <c r="AX52" s="3"/>
      <c r="AY52" s="3"/>
      <c r="AZ52" s="3"/>
      <c r="BA52" s="3"/>
      <c r="BB52" s="3"/>
      <c r="BC52" s="3"/>
      <c r="BD52" s="3"/>
      <c r="BE52" s="3"/>
      <c r="BF52" s="3"/>
      <c r="BG52" s="3"/>
      <c r="BH52" s="3"/>
      <c r="BI52" s="3"/>
      <c r="BJ52" s="3"/>
      <c r="BK52" s="3"/>
      <c r="BL52" s="3"/>
      <c r="BM52" s="3"/>
      <c r="BN52" s="3"/>
      <c r="BO52" s="3"/>
      <c r="BP52" s="3"/>
      <c r="BQ52" s="3"/>
    </row>
    <row r="53" spans="1:69" ht="11.25" x14ac:dyDescent="0.2">
      <c r="A53" s="207"/>
      <c r="B53" s="25" t="str">
        <f>B26</f>
        <v>Post Doc(s)</v>
      </c>
      <c r="C53" s="287"/>
      <c r="D53" s="70"/>
      <c r="E53" s="70"/>
      <c r="F53" s="234">
        <v>0.53810000000000002</v>
      </c>
      <c r="G53" s="239">
        <f t="shared" si="21"/>
        <v>0.53810000000000002</v>
      </c>
      <c r="H53" s="239">
        <f t="shared" si="22"/>
        <v>0.53810000000000002</v>
      </c>
      <c r="I53" s="239">
        <f t="shared" si="23"/>
        <v>0.53810000000000002</v>
      </c>
      <c r="J53" s="239">
        <f t="shared" si="24"/>
        <v>0.53810000000000002</v>
      </c>
      <c r="K53" s="184"/>
      <c r="L53" s="296">
        <f t="shared" si="33"/>
        <v>0</v>
      </c>
      <c r="M53" s="296">
        <f t="shared" si="32"/>
        <v>0</v>
      </c>
      <c r="N53" s="296">
        <f t="shared" si="32"/>
        <v>0</v>
      </c>
      <c r="O53" s="296">
        <f t="shared" si="32"/>
        <v>0</v>
      </c>
      <c r="P53" s="296">
        <f t="shared" si="32"/>
        <v>0</v>
      </c>
      <c r="Q53" s="297">
        <f t="shared" si="34"/>
        <v>0</v>
      </c>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3"/>
      <c r="AV53" s="3"/>
      <c r="AW53" s="3"/>
      <c r="AX53" s="3"/>
      <c r="AY53" s="3"/>
      <c r="AZ53" s="3"/>
      <c r="BA53" s="3"/>
      <c r="BB53" s="3"/>
      <c r="BC53" s="3"/>
      <c r="BD53" s="3"/>
      <c r="BE53" s="3"/>
      <c r="BF53" s="3"/>
      <c r="BG53" s="3"/>
      <c r="BH53" s="3"/>
      <c r="BI53" s="3"/>
      <c r="BJ53" s="3"/>
      <c r="BK53" s="3"/>
      <c r="BL53" s="3"/>
      <c r="BM53" s="3"/>
      <c r="BN53" s="3"/>
      <c r="BO53" s="3"/>
      <c r="BP53" s="3"/>
      <c r="BQ53" s="3"/>
    </row>
    <row r="54" spans="1:69" ht="11.25" x14ac:dyDescent="0.2">
      <c r="A54" s="207"/>
      <c r="B54" s="25" t="str">
        <f t="shared" ref="B54:B55" si="35">B27</f>
        <v>Other Professional</v>
      </c>
      <c r="C54" s="287"/>
      <c r="D54" s="70"/>
      <c r="E54" s="70"/>
      <c r="F54" s="234">
        <v>0.33</v>
      </c>
      <c r="G54" s="239">
        <f t="shared" si="21"/>
        <v>0.33</v>
      </c>
      <c r="H54" s="239">
        <f t="shared" si="22"/>
        <v>0.33</v>
      </c>
      <c r="I54" s="239">
        <f t="shared" si="23"/>
        <v>0.33</v>
      </c>
      <c r="J54" s="239">
        <f t="shared" si="24"/>
        <v>0.33</v>
      </c>
      <c r="K54" s="184"/>
      <c r="L54" s="296">
        <f t="shared" si="33"/>
        <v>0</v>
      </c>
      <c r="M54" s="296">
        <f t="shared" si="32"/>
        <v>0</v>
      </c>
      <c r="N54" s="296">
        <f t="shared" si="32"/>
        <v>0</v>
      </c>
      <c r="O54" s="296">
        <f t="shared" si="32"/>
        <v>0</v>
      </c>
      <c r="P54" s="296">
        <f t="shared" si="32"/>
        <v>0</v>
      </c>
      <c r="Q54" s="297">
        <f t="shared" si="34"/>
        <v>0</v>
      </c>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3"/>
      <c r="AV54" s="3"/>
      <c r="AW54" s="3"/>
      <c r="AX54" s="3"/>
      <c r="AY54" s="3"/>
      <c r="AZ54" s="3"/>
      <c r="BA54" s="3"/>
      <c r="BB54" s="3"/>
      <c r="BC54" s="3"/>
      <c r="BD54" s="3"/>
      <c r="BE54" s="3"/>
      <c r="BF54" s="3"/>
      <c r="BG54" s="3"/>
      <c r="BH54" s="3"/>
      <c r="BI54" s="3"/>
      <c r="BJ54" s="3"/>
      <c r="BK54" s="3"/>
      <c r="BL54" s="3"/>
      <c r="BM54" s="3"/>
      <c r="BN54" s="3"/>
      <c r="BO54" s="3"/>
      <c r="BP54" s="3"/>
      <c r="BQ54" s="3"/>
    </row>
    <row r="55" spans="1:69" ht="11.25" x14ac:dyDescent="0.2">
      <c r="A55" s="207"/>
      <c r="B55" s="25" t="str">
        <f t="shared" si="35"/>
        <v>Other Professional</v>
      </c>
      <c r="C55" s="287"/>
      <c r="D55" s="70"/>
      <c r="E55" s="70"/>
      <c r="F55" s="234">
        <v>0.33</v>
      </c>
      <c r="G55" s="239">
        <f t="shared" si="21"/>
        <v>0.33</v>
      </c>
      <c r="H55" s="239">
        <f t="shared" si="22"/>
        <v>0.33</v>
      </c>
      <c r="I55" s="239">
        <f t="shared" si="23"/>
        <v>0.33</v>
      </c>
      <c r="J55" s="239">
        <f t="shared" si="24"/>
        <v>0.33</v>
      </c>
      <c r="K55" s="184"/>
      <c r="L55" s="296">
        <f t="shared" si="33"/>
        <v>0</v>
      </c>
      <c r="M55" s="296">
        <f t="shared" si="32"/>
        <v>0</v>
      </c>
      <c r="N55" s="296">
        <f t="shared" si="32"/>
        <v>0</v>
      </c>
      <c r="O55" s="296">
        <f t="shared" si="32"/>
        <v>0</v>
      </c>
      <c r="P55" s="296">
        <f t="shared" si="32"/>
        <v>0</v>
      </c>
      <c r="Q55" s="297">
        <f t="shared" si="34"/>
        <v>0</v>
      </c>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3"/>
      <c r="AV55" s="3"/>
      <c r="AW55" s="3"/>
      <c r="AX55" s="3"/>
      <c r="AY55" s="3"/>
      <c r="AZ55" s="3"/>
      <c r="BA55" s="3"/>
      <c r="BB55" s="3"/>
      <c r="BC55" s="3"/>
      <c r="BD55" s="3"/>
      <c r="BE55" s="3"/>
      <c r="BF55" s="3"/>
      <c r="BG55" s="3"/>
      <c r="BH55" s="3"/>
      <c r="BI55" s="3"/>
      <c r="BJ55" s="3"/>
      <c r="BK55" s="3"/>
      <c r="BL55" s="3"/>
      <c r="BM55" s="3"/>
      <c r="BN55" s="3"/>
      <c r="BO55" s="3"/>
      <c r="BP55" s="3"/>
      <c r="BQ55" s="3"/>
    </row>
    <row r="56" spans="1:69" ht="11.25" x14ac:dyDescent="0.2">
      <c r="A56" s="207"/>
      <c r="B56" s="9" t="str">
        <f>B29</f>
        <v>Other Professional</v>
      </c>
      <c r="C56" s="287"/>
      <c r="D56" s="70"/>
      <c r="E56" s="70"/>
      <c r="F56" s="234">
        <v>0.33</v>
      </c>
      <c r="G56" s="239">
        <f t="shared" si="21"/>
        <v>0.33</v>
      </c>
      <c r="H56" s="239">
        <f t="shared" si="22"/>
        <v>0.33</v>
      </c>
      <c r="I56" s="239">
        <f t="shared" si="23"/>
        <v>0.33</v>
      </c>
      <c r="J56" s="239">
        <f t="shared" si="24"/>
        <v>0.33</v>
      </c>
      <c r="K56" s="184"/>
      <c r="L56" s="296">
        <f t="shared" si="33"/>
        <v>0</v>
      </c>
      <c r="M56" s="296">
        <f t="shared" si="32"/>
        <v>0</v>
      </c>
      <c r="N56" s="296">
        <f t="shared" si="32"/>
        <v>0</v>
      </c>
      <c r="O56" s="296">
        <f t="shared" si="32"/>
        <v>0</v>
      </c>
      <c r="P56" s="296">
        <f t="shared" si="32"/>
        <v>0</v>
      </c>
      <c r="Q56" s="297">
        <f t="shared" ref="Q56" si="36">SUM(L56:P56)</f>
        <v>0</v>
      </c>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3"/>
      <c r="AV56" s="3"/>
      <c r="AW56" s="3"/>
      <c r="AX56" s="3"/>
      <c r="AY56" s="3"/>
      <c r="AZ56" s="3"/>
      <c r="BA56" s="3"/>
      <c r="BB56" s="3"/>
      <c r="BC56" s="3"/>
      <c r="BD56" s="3"/>
      <c r="BE56" s="3"/>
      <c r="BF56" s="3"/>
      <c r="BG56" s="3"/>
      <c r="BH56" s="3"/>
      <c r="BI56" s="3"/>
      <c r="BJ56" s="3"/>
      <c r="BK56" s="3"/>
      <c r="BL56" s="3"/>
      <c r="BM56" s="3"/>
      <c r="BN56" s="3"/>
      <c r="BO56" s="3"/>
      <c r="BP56" s="3"/>
      <c r="BQ56" s="3"/>
    </row>
    <row r="57" spans="1:69" ht="11.25" x14ac:dyDescent="0.2">
      <c r="A57" s="207"/>
      <c r="B57" s="9" t="str">
        <f>B34</f>
        <v>Undergraduate Researcher(s)</v>
      </c>
      <c r="C57" s="287"/>
      <c r="D57" s="70"/>
      <c r="E57" s="70"/>
      <c r="F57" s="234">
        <v>0.08</v>
      </c>
      <c r="G57" s="239">
        <f t="shared" si="21"/>
        <v>0.08</v>
      </c>
      <c r="H57" s="239">
        <f t="shared" si="22"/>
        <v>0.08</v>
      </c>
      <c r="I57" s="239">
        <f t="shared" si="23"/>
        <v>0.08</v>
      </c>
      <c r="J57" s="239">
        <f t="shared" si="24"/>
        <v>0.08</v>
      </c>
      <c r="K57" s="184"/>
      <c r="L57" s="296">
        <f>ROUND(IF(F34="",0,(L34*F57)),0)</f>
        <v>240</v>
      </c>
      <c r="M57" s="296">
        <f t="shared" ref="M57:P57" si="37">ROUND(IF(G34="",0,(M34*G57)),0)</f>
        <v>240</v>
      </c>
      <c r="N57" s="296">
        <f t="shared" si="37"/>
        <v>240</v>
      </c>
      <c r="O57" s="296">
        <f t="shared" si="37"/>
        <v>0</v>
      </c>
      <c r="P57" s="296">
        <f t="shared" si="37"/>
        <v>0</v>
      </c>
      <c r="Q57" s="297">
        <f t="shared" ref="Q57" si="38">SUM(L57:P57)</f>
        <v>720</v>
      </c>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3"/>
      <c r="AV57" s="3"/>
      <c r="AW57" s="3"/>
      <c r="AX57" s="3"/>
      <c r="AY57" s="3"/>
      <c r="AZ57" s="3"/>
      <c r="BA57" s="3"/>
      <c r="BB57" s="3"/>
      <c r="BC57" s="3"/>
      <c r="BD57" s="3"/>
      <c r="BE57" s="3"/>
      <c r="BF57" s="3"/>
      <c r="BG57" s="3"/>
      <c r="BH57" s="3"/>
      <c r="BI57" s="3"/>
      <c r="BJ57" s="3"/>
      <c r="BK57" s="3"/>
      <c r="BL57" s="3"/>
      <c r="BM57" s="3"/>
      <c r="BN57" s="3"/>
      <c r="BO57" s="3"/>
      <c r="BP57" s="3"/>
      <c r="BQ57" s="3"/>
    </row>
    <row r="58" spans="1:69" ht="11.25" x14ac:dyDescent="0.2">
      <c r="A58" s="207"/>
      <c r="B58" s="9" t="str">
        <f>B35</f>
        <v>Secretarial/Clerical</v>
      </c>
      <c r="C58" s="287"/>
      <c r="D58" s="70"/>
      <c r="E58" s="70"/>
      <c r="F58" s="234">
        <v>0.33</v>
      </c>
      <c r="G58" s="239">
        <f t="shared" si="21"/>
        <v>0.33</v>
      </c>
      <c r="H58" s="239">
        <f t="shared" si="22"/>
        <v>0.33</v>
      </c>
      <c r="I58" s="239">
        <f t="shared" si="23"/>
        <v>0.33</v>
      </c>
      <c r="J58" s="239">
        <f t="shared" si="24"/>
        <v>0.33</v>
      </c>
      <c r="K58" s="184"/>
      <c r="L58" s="296">
        <f t="shared" ref="L58:L59" si="39">ROUND(IF(F35="",0,(L35*F58)),0)</f>
        <v>0</v>
      </c>
      <c r="M58" s="296">
        <f t="shared" ref="M58:M59" si="40">ROUND(IF(G35="",0,(M35*G58)),0)</f>
        <v>0</v>
      </c>
      <c r="N58" s="296">
        <f t="shared" ref="N58:N59" si="41">ROUND(IF(H35="",0,(N35*H58)),0)</f>
        <v>0</v>
      </c>
      <c r="O58" s="296">
        <f t="shared" ref="O58:O59" si="42">ROUND(IF(I35="",0,(O35*I58)),0)</f>
        <v>0</v>
      </c>
      <c r="P58" s="296">
        <f t="shared" ref="P58:P59" si="43">ROUND(IF(J35="",0,(P35*J58)),0)</f>
        <v>0</v>
      </c>
      <c r="Q58" s="297">
        <f t="shared" ref="Q58:Q59" si="44">SUM(L58:P58)</f>
        <v>0</v>
      </c>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3"/>
      <c r="AV58" s="3"/>
      <c r="AW58" s="3"/>
      <c r="AX58" s="3"/>
      <c r="AY58" s="3"/>
      <c r="AZ58" s="3"/>
      <c r="BA58" s="3"/>
      <c r="BB58" s="3"/>
      <c r="BC58" s="3"/>
      <c r="BD58" s="3"/>
      <c r="BE58" s="3"/>
      <c r="BF58" s="3"/>
      <c r="BG58" s="3"/>
      <c r="BH58" s="3"/>
      <c r="BI58" s="3"/>
      <c r="BJ58" s="3"/>
      <c r="BK58" s="3"/>
      <c r="BL58" s="3"/>
      <c r="BM58" s="3"/>
      <c r="BN58" s="3"/>
      <c r="BO58" s="3"/>
      <c r="BP58" s="3"/>
      <c r="BQ58" s="3"/>
    </row>
    <row r="59" spans="1:69" ht="11.25" x14ac:dyDescent="0.2">
      <c r="A59" s="207"/>
      <c r="B59" s="9" t="str">
        <f>B36</f>
        <v>Other</v>
      </c>
      <c r="C59" s="288"/>
      <c r="D59" s="70"/>
      <c r="E59" s="70"/>
      <c r="F59" s="234">
        <v>0.33</v>
      </c>
      <c r="G59" s="239">
        <f t="shared" si="21"/>
        <v>0.33</v>
      </c>
      <c r="H59" s="239">
        <f t="shared" si="22"/>
        <v>0.33</v>
      </c>
      <c r="I59" s="239">
        <f t="shared" si="23"/>
        <v>0.33</v>
      </c>
      <c r="J59" s="239">
        <f t="shared" si="24"/>
        <v>0.33</v>
      </c>
      <c r="K59" s="184"/>
      <c r="L59" s="296">
        <f t="shared" si="39"/>
        <v>0</v>
      </c>
      <c r="M59" s="296">
        <f t="shared" si="40"/>
        <v>0</v>
      </c>
      <c r="N59" s="296">
        <f t="shared" si="41"/>
        <v>0</v>
      </c>
      <c r="O59" s="296">
        <f t="shared" si="42"/>
        <v>0</v>
      </c>
      <c r="P59" s="296">
        <f t="shared" si="43"/>
        <v>0</v>
      </c>
      <c r="Q59" s="297">
        <f t="shared" si="44"/>
        <v>0</v>
      </c>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3"/>
      <c r="AV59" s="3"/>
      <c r="AW59" s="3"/>
      <c r="AX59" s="3"/>
      <c r="AY59" s="3"/>
      <c r="AZ59" s="3"/>
      <c r="BA59" s="3"/>
      <c r="BB59" s="3"/>
      <c r="BC59" s="3"/>
      <c r="BD59" s="3"/>
      <c r="BE59" s="3"/>
      <c r="BF59" s="3"/>
      <c r="BG59" s="3"/>
      <c r="BH59" s="3"/>
      <c r="BI59" s="3"/>
      <c r="BJ59" s="3"/>
      <c r="BK59" s="3"/>
      <c r="BL59" s="3"/>
      <c r="BM59" s="3"/>
      <c r="BN59" s="3"/>
      <c r="BO59" s="3"/>
      <c r="BP59" s="3"/>
      <c r="BQ59" s="3"/>
    </row>
    <row r="60" spans="1:69" ht="12.75" customHeight="1" x14ac:dyDescent="0.2">
      <c r="A60" s="207"/>
      <c r="B60" s="392" t="s">
        <v>188</v>
      </c>
      <c r="C60" s="393"/>
      <c r="D60" s="394"/>
      <c r="E60" s="385"/>
      <c r="F60" s="387" t="s">
        <v>47</v>
      </c>
      <c r="G60" s="302" t="s">
        <v>20</v>
      </c>
      <c r="H60" s="302" t="s">
        <v>44</v>
      </c>
      <c r="I60" s="302" t="s">
        <v>45</v>
      </c>
      <c r="J60" s="390" t="s">
        <v>46</v>
      </c>
      <c r="K60" s="185"/>
      <c r="L60" s="63"/>
      <c r="M60" s="63"/>
      <c r="N60" s="63"/>
      <c r="O60" s="63"/>
      <c r="P60" s="63"/>
      <c r="Q60" s="204"/>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3"/>
      <c r="AV60" s="3"/>
      <c r="AW60" s="3"/>
      <c r="AX60" s="3"/>
      <c r="AY60" s="3"/>
      <c r="AZ60" s="3"/>
      <c r="BA60" s="3"/>
      <c r="BB60" s="3"/>
      <c r="BC60" s="3"/>
      <c r="BD60" s="3"/>
      <c r="BE60" s="3"/>
      <c r="BF60" s="3"/>
      <c r="BG60" s="3"/>
      <c r="BH60" s="3"/>
      <c r="BI60" s="3"/>
      <c r="BJ60" s="3"/>
      <c r="BK60" s="3"/>
      <c r="BL60" s="3"/>
      <c r="BM60" s="3"/>
      <c r="BN60" s="3"/>
      <c r="BO60" s="3"/>
      <c r="BP60" s="3"/>
      <c r="BQ60" s="3"/>
    </row>
    <row r="61" spans="1:69" ht="11.25" customHeight="1" x14ac:dyDescent="0.2">
      <c r="A61" s="207"/>
      <c r="B61" s="392"/>
      <c r="C61" s="393"/>
      <c r="D61" s="394"/>
      <c r="E61" s="386"/>
      <c r="F61" s="388">
        <v>187.62</v>
      </c>
      <c r="G61" s="303">
        <f>F61*(1+$D$8)</f>
        <v>198.88</v>
      </c>
      <c r="H61" s="303">
        <f>G61*(1+$D$8)</f>
        <v>210.81</v>
      </c>
      <c r="I61" s="303">
        <f>H61*(1+$D$8)</f>
        <v>223.46</v>
      </c>
      <c r="J61" s="391">
        <f>I61*(1+$D$8)</f>
        <v>236.87</v>
      </c>
      <c r="K61" s="186"/>
      <c r="L61" s="304">
        <f>IF(F30="",0,IF(F30=0,0,ROUND(F61*(F30*$E30),0)))+(IF(F31=0,0,IF(F31=0,0,ROUND(F61*(F31*$E31),0))))+(IF(F32=0,0,IF(F32=0,0,ROUND(F61*(F32*$E32),0))))+(IF(F33=0,0,IF(F33=0,0,ROUND(F61*(F33*$E33),0))))</f>
        <v>2251</v>
      </c>
      <c r="M61" s="304">
        <f>IF(G30="",0,IF(G30=0,0,ROUND(G61*(G30*$E30),0)))+(IF(G31=0,0,IF(G31=0,0,ROUND(G61*(G31*$E31),0))))+(IF(G32=0,0,IF(G32=0,0,ROUND(G61*(G32*$E32),0))))+(IF(G33=0,0,IF(G33=0,0,ROUND(G61*(G33*$E33),0))))</f>
        <v>2387</v>
      </c>
      <c r="N61" s="304">
        <f>IF(H30="",0,IF(H30=0,0,ROUND(H61*(H30*$E30),0)))+(IF(H31=0,0,IF(H31=0,0,ROUND(H61*(H31*$E31),0))))+(IF(H32=0,0,IF(H32=0,0,ROUND(H61*(H32*$E32),0))))+(IF(H33=0,0,IF(H33=0,0,ROUND(H61*(H33*$E33),0))))</f>
        <v>2530</v>
      </c>
      <c r="O61" s="304">
        <f>IF(I30="",0,IF(I30=0,0,ROUND(I61*(I30*$E30),0)))+(IF(I31=0,0,IF(I31=0,0,ROUND(I61*(I31*$E31),0))))+(IF(I32=0,0,IF(I32=0,0,ROUND(I61*(I32*$E32),0))))+(IF(I33=0,0,IF(I33=0,0,ROUND(I61*(I33*$E33),0))))</f>
        <v>0</v>
      </c>
      <c r="P61" s="304">
        <f>IF(J30="",0,IF(J30=0,0,ROUND(J61*(J30*$E30),0)))+(IF(J31=0,0,IF(J31=0,0,ROUND(J61*(J31*$E31),0))))+(IF(J32=0,0,IF(J32=0,0,ROUND(J61*(J32*$E32),0))))+(IF(J33=0,0,IF(J33=0,0,ROUND(J61*(J33*$E33),0))))</f>
        <v>0</v>
      </c>
      <c r="Q61" s="305">
        <f t="shared" si="17"/>
        <v>7168</v>
      </c>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3"/>
      <c r="AV61" s="3"/>
      <c r="AW61" s="3"/>
      <c r="AX61" s="3"/>
      <c r="AY61" s="3"/>
      <c r="AZ61" s="3"/>
      <c r="BA61" s="3"/>
      <c r="BB61" s="3"/>
      <c r="BC61" s="3"/>
      <c r="BD61" s="3"/>
      <c r="BE61" s="3"/>
      <c r="BF61" s="3"/>
      <c r="BG61" s="3"/>
      <c r="BH61" s="3"/>
      <c r="BI61" s="3"/>
      <c r="BJ61" s="3"/>
      <c r="BK61" s="3"/>
      <c r="BL61" s="3"/>
      <c r="BM61" s="3"/>
      <c r="BN61" s="3"/>
      <c r="BO61" s="3"/>
      <c r="BP61" s="3"/>
      <c r="BQ61" s="3"/>
    </row>
    <row r="62" spans="1:69" ht="12.75" customHeight="1" thickBot="1" x14ac:dyDescent="0.25">
      <c r="A62" s="9" t="s">
        <v>28</v>
      </c>
      <c r="B62" s="17" t="s">
        <v>29</v>
      </c>
      <c r="C62" s="17"/>
      <c r="D62" s="31"/>
      <c r="E62" s="31"/>
      <c r="F62" s="275"/>
      <c r="G62" s="275"/>
      <c r="H62" s="275"/>
      <c r="I62" s="275"/>
      <c r="J62" s="275"/>
      <c r="K62" s="31"/>
      <c r="L62" s="306">
        <f>SUM(L41:L59,L61)</f>
        <v>34366</v>
      </c>
      <c r="M62" s="306">
        <f>SUM(M41:M59,M61)</f>
        <v>35457</v>
      </c>
      <c r="N62" s="306">
        <f>SUM(N41:N59,N61)</f>
        <v>36586</v>
      </c>
      <c r="O62" s="306">
        <f>SUM(O41:O59,O61)</f>
        <v>0</v>
      </c>
      <c r="P62" s="306">
        <f>SUM(P41:P59,P61)</f>
        <v>0</v>
      </c>
      <c r="Q62" s="307">
        <f t="shared" si="17"/>
        <v>106409</v>
      </c>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3"/>
      <c r="AV62" s="3"/>
      <c r="AW62" s="3"/>
      <c r="AX62" s="3"/>
      <c r="AY62" s="3"/>
      <c r="AZ62" s="3"/>
      <c r="BA62" s="3"/>
      <c r="BB62" s="3"/>
      <c r="BC62" s="3"/>
      <c r="BD62" s="3"/>
      <c r="BE62" s="3"/>
      <c r="BF62" s="3"/>
      <c r="BG62" s="3"/>
      <c r="BH62" s="3"/>
      <c r="BI62" s="3"/>
      <c r="BJ62" s="3"/>
      <c r="BK62" s="3"/>
      <c r="BL62" s="3"/>
      <c r="BM62" s="3"/>
      <c r="BN62" s="3"/>
      <c r="BO62" s="3"/>
      <c r="BP62" s="3"/>
      <c r="BQ62" s="3"/>
    </row>
    <row r="63" spans="1:69" ht="16.5" customHeight="1" thickTop="1" x14ac:dyDescent="0.2">
      <c r="A63" s="209"/>
      <c r="B63" s="17" t="s">
        <v>150</v>
      </c>
      <c r="C63" s="17"/>
      <c r="D63" s="209"/>
      <c r="E63" s="209"/>
      <c r="F63" s="209"/>
      <c r="G63" s="209"/>
      <c r="H63" s="209"/>
      <c r="I63" s="209"/>
      <c r="J63" s="209"/>
      <c r="K63" s="168"/>
      <c r="L63" s="300">
        <f>+L38+L62</f>
        <v>122221</v>
      </c>
      <c r="M63" s="300">
        <f>+M38+M62</f>
        <v>125857</v>
      </c>
      <c r="N63" s="300">
        <f>+N38+N62</f>
        <v>129608</v>
      </c>
      <c r="O63" s="300">
        <f>+O38+O62</f>
        <v>0</v>
      </c>
      <c r="P63" s="300">
        <f>+P38+P62</f>
        <v>0</v>
      </c>
      <c r="Q63" s="301">
        <f t="shared" si="17"/>
        <v>377686</v>
      </c>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3"/>
      <c r="AV63" s="3"/>
      <c r="AW63" s="3"/>
      <c r="AX63" s="3"/>
      <c r="AY63" s="3"/>
      <c r="AZ63" s="3"/>
      <c r="BA63" s="3"/>
      <c r="BB63" s="3"/>
      <c r="BC63" s="3"/>
      <c r="BD63" s="3"/>
      <c r="BE63" s="3"/>
      <c r="BF63" s="3"/>
      <c r="BG63" s="3"/>
      <c r="BH63" s="3"/>
      <c r="BI63" s="3"/>
      <c r="BJ63" s="3"/>
      <c r="BK63" s="3"/>
      <c r="BL63" s="3"/>
      <c r="BM63" s="3"/>
      <c r="BN63" s="3"/>
      <c r="BO63" s="3"/>
      <c r="BP63" s="3"/>
      <c r="BQ63" s="3"/>
    </row>
    <row r="64" spans="1:69" ht="9.75" customHeight="1" x14ac:dyDescent="0.2">
      <c r="A64" s="9"/>
      <c r="B64" s="187"/>
      <c r="C64" s="187"/>
      <c r="D64" s="9"/>
      <c r="E64" s="9"/>
      <c r="F64" s="9"/>
      <c r="G64" s="9"/>
      <c r="H64" s="9"/>
      <c r="I64" s="9"/>
      <c r="J64" s="9"/>
      <c r="K64" s="9"/>
      <c r="L64" s="7"/>
      <c r="M64" s="7"/>
      <c r="N64" s="7"/>
      <c r="O64" s="7"/>
      <c r="P64" s="7"/>
      <c r="Q64" s="205"/>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3"/>
      <c r="AV64" s="3"/>
      <c r="AW64" s="3"/>
      <c r="AX64" s="3"/>
      <c r="AY64" s="3"/>
      <c r="AZ64" s="3"/>
      <c r="BA64" s="3"/>
      <c r="BB64" s="3"/>
      <c r="BC64" s="3"/>
      <c r="BD64" s="3"/>
      <c r="BE64" s="3"/>
      <c r="BF64" s="3"/>
      <c r="BG64" s="3"/>
      <c r="BH64" s="3"/>
      <c r="BI64" s="3"/>
      <c r="BJ64" s="3"/>
      <c r="BK64" s="3"/>
      <c r="BL64" s="3"/>
      <c r="BM64" s="3"/>
      <c r="BN64" s="3"/>
      <c r="BO64" s="3"/>
      <c r="BP64" s="3"/>
      <c r="BQ64" s="3"/>
    </row>
    <row r="65" spans="1:69" ht="16.5" customHeight="1" x14ac:dyDescent="0.2">
      <c r="A65" s="180" t="s">
        <v>40</v>
      </c>
      <c r="B65" s="188" t="s">
        <v>123</v>
      </c>
      <c r="C65" s="188"/>
      <c r="D65" s="76"/>
      <c r="E65" s="76"/>
      <c r="F65" s="76"/>
      <c r="G65" s="76"/>
      <c r="H65" s="76"/>
      <c r="I65" s="76"/>
      <c r="J65" s="76"/>
      <c r="K65" s="35"/>
      <c r="L65" s="7"/>
      <c r="M65" s="7"/>
      <c r="N65" s="7"/>
      <c r="O65" s="7"/>
      <c r="P65" s="7"/>
      <c r="Q65" s="205"/>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3"/>
      <c r="AV65" s="3"/>
      <c r="AW65" s="3"/>
      <c r="AX65" s="3"/>
      <c r="AY65" s="3"/>
      <c r="AZ65" s="3"/>
      <c r="BA65" s="3"/>
      <c r="BB65" s="3"/>
      <c r="BC65" s="3"/>
      <c r="BD65" s="3"/>
      <c r="BE65" s="3"/>
      <c r="BF65" s="3"/>
      <c r="BG65" s="3"/>
      <c r="BH65" s="3"/>
      <c r="BI65" s="3"/>
      <c r="BJ65" s="3"/>
      <c r="BK65" s="3"/>
      <c r="BL65" s="3"/>
      <c r="BM65" s="3"/>
      <c r="BN65" s="3"/>
      <c r="BO65" s="3"/>
      <c r="BP65" s="3"/>
      <c r="BQ65" s="3"/>
    </row>
    <row r="66" spans="1:69" ht="11.25" customHeight="1" x14ac:dyDescent="0.2">
      <c r="A66" s="207" t="s">
        <v>54</v>
      </c>
      <c r="B66" s="411" t="s">
        <v>195</v>
      </c>
      <c r="C66" s="411"/>
      <c r="D66" s="412"/>
      <c r="E66" s="412"/>
      <c r="F66" s="412"/>
      <c r="G66" s="412"/>
      <c r="H66" s="412"/>
      <c r="I66" s="412"/>
      <c r="J66" s="412"/>
      <c r="K66" s="189"/>
      <c r="L66" s="4">
        <v>7414</v>
      </c>
      <c r="M66" s="4">
        <v>0</v>
      </c>
      <c r="N66" s="4">
        <v>0</v>
      </c>
      <c r="O66" s="4">
        <v>0</v>
      </c>
      <c r="P66" s="4">
        <v>0</v>
      </c>
      <c r="Q66" s="308">
        <f t="shared" si="17"/>
        <v>7414</v>
      </c>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3"/>
      <c r="AV66" s="3"/>
      <c r="AW66" s="3"/>
      <c r="AX66" s="3"/>
      <c r="AY66" s="3"/>
      <c r="AZ66" s="3"/>
      <c r="BA66" s="3"/>
      <c r="BB66" s="3"/>
      <c r="BC66" s="3"/>
      <c r="BD66" s="3"/>
      <c r="BE66" s="3"/>
      <c r="BF66" s="3"/>
      <c r="BG66" s="3"/>
      <c r="BH66" s="3"/>
      <c r="BI66" s="3"/>
      <c r="BJ66" s="3"/>
      <c r="BK66" s="3"/>
      <c r="BL66" s="3"/>
      <c r="BM66" s="3"/>
      <c r="BN66" s="3"/>
      <c r="BO66" s="3"/>
      <c r="BP66" s="3"/>
      <c r="BQ66" s="3"/>
    </row>
    <row r="67" spans="1:69" ht="11.25" customHeight="1" x14ac:dyDescent="0.2">
      <c r="A67" s="208" t="s">
        <v>55</v>
      </c>
      <c r="B67" s="405"/>
      <c r="C67" s="405"/>
      <c r="D67" s="405"/>
      <c r="E67" s="405"/>
      <c r="F67" s="405"/>
      <c r="G67" s="405"/>
      <c r="H67" s="405"/>
      <c r="I67" s="405"/>
      <c r="J67" s="405"/>
      <c r="K67" s="189"/>
      <c r="L67" s="4">
        <v>0</v>
      </c>
      <c r="M67" s="4">
        <v>0</v>
      </c>
      <c r="N67" s="4">
        <v>0</v>
      </c>
      <c r="O67" s="4">
        <v>0</v>
      </c>
      <c r="P67" s="4">
        <v>0</v>
      </c>
      <c r="Q67" s="308">
        <f t="shared" ref="Q67:Q68" si="45">SUM(L67:P67)</f>
        <v>0</v>
      </c>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3"/>
      <c r="AV67" s="3"/>
      <c r="AW67" s="3"/>
      <c r="AX67" s="3"/>
      <c r="AY67" s="3"/>
      <c r="AZ67" s="3"/>
      <c r="BA67" s="3"/>
      <c r="BB67" s="3"/>
      <c r="BC67" s="3"/>
      <c r="BD67" s="3"/>
      <c r="BE67" s="3"/>
      <c r="BF67" s="3"/>
      <c r="BG67" s="3"/>
      <c r="BH67" s="3"/>
      <c r="BI67" s="3"/>
      <c r="BJ67" s="3"/>
      <c r="BK67" s="3"/>
      <c r="BL67" s="3"/>
      <c r="BM67" s="3"/>
      <c r="BN67" s="3"/>
      <c r="BO67" s="3"/>
      <c r="BP67" s="3"/>
      <c r="BQ67" s="3"/>
    </row>
    <row r="68" spans="1:69" ht="11.25" customHeight="1" x14ac:dyDescent="0.2">
      <c r="A68" s="208" t="s">
        <v>56</v>
      </c>
      <c r="B68" s="405"/>
      <c r="C68" s="405"/>
      <c r="D68" s="405"/>
      <c r="E68" s="405"/>
      <c r="F68" s="405"/>
      <c r="G68" s="405"/>
      <c r="H68" s="405"/>
      <c r="I68" s="405"/>
      <c r="J68" s="405"/>
      <c r="K68" s="189"/>
      <c r="L68" s="4">
        <v>0</v>
      </c>
      <c r="M68" s="4">
        <v>0</v>
      </c>
      <c r="N68" s="4">
        <v>0</v>
      </c>
      <c r="O68" s="4">
        <v>0</v>
      </c>
      <c r="P68" s="4">
        <v>0</v>
      </c>
      <c r="Q68" s="308">
        <f t="shared" si="45"/>
        <v>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3"/>
      <c r="AV68" s="3"/>
      <c r="AW68" s="3"/>
      <c r="AX68" s="3"/>
      <c r="AY68" s="3"/>
      <c r="AZ68" s="3"/>
      <c r="BA68" s="3"/>
      <c r="BB68" s="3"/>
      <c r="BC68" s="3"/>
      <c r="BD68" s="3"/>
      <c r="BE68" s="3"/>
      <c r="BF68" s="3"/>
      <c r="BG68" s="3"/>
      <c r="BH68" s="3"/>
      <c r="BI68" s="3"/>
      <c r="BJ68" s="3"/>
      <c r="BK68" s="3"/>
      <c r="BL68" s="3"/>
      <c r="BM68" s="3"/>
      <c r="BN68" s="3"/>
      <c r="BO68" s="3"/>
      <c r="BP68" s="3"/>
      <c r="BQ68" s="3"/>
    </row>
    <row r="69" spans="1:69" ht="11.25" customHeight="1" x14ac:dyDescent="0.2">
      <c r="A69" s="207" t="s">
        <v>146</v>
      </c>
      <c r="B69" s="411"/>
      <c r="C69" s="411"/>
      <c r="D69" s="412"/>
      <c r="E69" s="412"/>
      <c r="F69" s="412"/>
      <c r="G69" s="412"/>
      <c r="H69" s="412"/>
      <c r="I69" s="412"/>
      <c r="J69" s="412"/>
      <c r="K69" s="189"/>
      <c r="L69" s="4">
        <v>0</v>
      </c>
      <c r="M69" s="4">
        <v>0</v>
      </c>
      <c r="N69" s="4">
        <v>0</v>
      </c>
      <c r="O69" s="4">
        <v>0</v>
      </c>
      <c r="P69" s="4">
        <v>0</v>
      </c>
      <c r="Q69" s="308">
        <f t="shared" si="17"/>
        <v>0</v>
      </c>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3"/>
      <c r="AV69" s="3"/>
      <c r="AW69" s="3"/>
      <c r="AX69" s="3"/>
      <c r="AY69" s="3"/>
      <c r="AZ69" s="3"/>
      <c r="BA69" s="3"/>
      <c r="BB69" s="3"/>
      <c r="BC69" s="3"/>
      <c r="BD69" s="3"/>
      <c r="BE69" s="3"/>
      <c r="BF69" s="3"/>
      <c r="BG69" s="3"/>
      <c r="BH69" s="3"/>
      <c r="BI69" s="3"/>
      <c r="BJ69" s="3"/>
      <c r="BK69" s="3"/>
      <c r="BL69" s="3"/>
      <c r="BM69" s="3"/>
      <c r="BN69" s="3"/>
      <c r="BO69" s="3"/>
      <c r="BP69" s="3"/>
      <c r="BQ69" s="3"/>
    </row>
    <row r="70" spans="1:69" ht="11.25" customHeight="1" x14ac:dyDescent="0.2">
      <c r="A70" s="207" t="s">
        <v>147</v>
      </c>
      <c r="B70" s="411"/>
      <c r="C70" s="411"/>
      <c r="D70" s="412"/>
      <c r="E70" s="412"/>
      <c r="F70" s="412"/>
      <c r="G70" s="412"/>
      <c r="H70" s="412"/>
      <c r="I70" s="412"/>
      <c r="J70" s="412"/>
      <c r="K70" s="189"/>
      <c r="L70" s="14">
        <v>0</v>
      </c>
      <c r="M70" s="14">
        <v>0</v>
      </c>
      <c r="N70" s="14">
        <v>0</v>
      </c>
      <c r="O70" s="14">
        <v>0</v>
      </c>
      <c r="P70" s="14">
        <v>0</v>
      </c>
      <c r="Q70" s="309">
        <f t="shared" si="17"/>
        <v>0</v>
      </c>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3"/>
      <c r="AV70" s="3"/>
      <c r="AW70" s="3"/>
      <c r="AX70" s="3"/>
      <c r="AY70" s="3"/>
      <c r="AZ70" s="3"/>
      <c r="BA70" s="3"/>
      <c r="BB70" s="3"/>
      <c r="BC70" s="3"/>
      <c r="BD70" s="3"/>
      <c r="BE70" s="3"/>
      <c r="BF70" s="3"/>
      <c r="BG70" s="3"/>
      <c r="BH70" s="3"/>
      <c r="BI70" s="3"/>
      <c r="BJ70" s="3"/>
      <c r="BK70" s="3"/>
      <c r="BL70" s="3"/>
      <c r="BM70" s="3"/>
      <c r="BN70" s="3"/>
      <c r="BO70" s="3"/>
      <c r="BP70" s="3"/>
      <c r="BQ70" s="3"/>
    </row>
    <row r="71" spans="1:69" ht="11.25" customHeight="1" x14ac:dyDescent="0.2">
      <c r="A71" s="207"/>
      <c r="B71" s="17" t="s">
        <v>3</v>
      </c>
      <c r="C71" s="17"/>
      <c r="D71" s="168"/>
      <c r="E71" s="168"/>
      <c r="F71" s="168"/>
      <c r="G71" s="168"/>
      <c r="H71" s="168"/>
      <c r="I71" s="168"/>
      <c r="J71" s="168"/>
      <c r="K71" s="168"/>
      <c r="L71" s="308">
        <f>SUM(L66:L70)</f>
        <v>7414</v>
      </c>
      <c r="M71" s="308">
        <f>SUM(M66:M70)</f>
        <v>0</v>
      </c>
      <c r="N71" s="308">
        <f>SUM(N66:N70)</f>
        <v>0</v>
      </c>
      <c r="O71" s="308">
        <f>SUM(O66:O70)</f>
        <v>0</v>
      </c>
      <c r="P71" s="308">
        <f>SUM(P66:P70)</f>
        <v>0</v>
      </c>
      <c r="Q71" s="308">
        <f t="shared" si="17"/>
        <v>7414</v>
      </c>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3"/>
      <c r="AV71" s="3"/>
      <c r="AW71" s="3"/>
      <c r="AX71" s="3"/>
      <c r="AY71" s="3"/>
      <c r="AZ71" s="3"/>
      <c r="BA71" s="3"/>
      <c r="BB71" s="3"/>
      <c r="BC71" s="3"/>
      <c r="BD71" s="3"/>
      <c r="BE71" s="3"/>
      <c r="BF71" s="3"/>
      <c r="BG71" s="3"/>
      <c r="BH71" s="3"/>
      <c r="BI71" s="3"/>
      <c r="BJ71" s="3"/>
      <c r="BK71" s="3"/>
      <c r="BL71" s="3"/>
      <c r="BM71" s="3"/>
      <c r="BN71" s="3"/>
      <c r="BO71" s="3"/>
      <c r="BP71" s="3"/>
      <c r="BQ71" s="3"/>
    </row>
    <row r="72" spans="1:69" ht="9.75" customHeight="1" x14ac:dyDescent="0.2">
      <c r="A72" s="11"/>
      <c r="B72" s="11"/>
      <c r="C72" s="11"/>
      <c r="D72" s="9"/>
      <c r="E72" s="9"/>
      <c r="F72" s="9"/>
      <c r="G72" s="9"/>
      <c r="H72" s="9"/>
      <c r="I72" s="9"/>
      <c r="J72" s="9"/>
      <c r="K72" s="9"/>
      <c r="L72" s="7"/>
      <c r="M72" s="7"/>
      <c r="N72" s="7"/>
      <c r="O72" s="7"/>
      <c r="P72" s="7"/>
      <c r="Q72" s="205"/>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3"/>
      <c r="AV72" s="3"/>
      <c r="AW72" s="3"/>
      <c r="AX72" s="3"/>
      <c r="AY72" s="3"/>
      <c r="AZ72" s="3"/>
      <c r="BA72" s="3"/>
      <c r="BB72" s="3"/>
      <c r="BC72" s="3"/>
      <c r="BD72" s="3"/>
      <c r="BE72" s="3"/>
      <c r="BF72" s="3"/>
      <c r="BG72" s="3"/>
      <c r="BH72" s="3"/>
      <c r="BI72" s="3"/>
      <c r="BJ72" s="3"/>
      <c r="BK72" s="3"/>
      <c r="BL72" s="3"/>
      <c r="BM72" s="3"/>
      <c r="BN72" s="3"/>
      <c r="BO72" s="3"/>
      <c r="BP72" s="3"/>
      <c r="BQ72" s="3"/>
    </row>
    <row r="73" spans="1:69" x14ac:dyDescent="0.2">
      <c r="A73" s="180" t="s">
        <v>41</v>
      </c>
      <c r="B73" s="190" t="s">
        <v>124</v>
      </c>
      <c r="C73" s="190"/>
      <c r="D73" s="25"/>
      <c r="E73" s="25"/>
      <c r="F73" s="25"/>
      <c r="G73" s="25"/>
      <c r="H73" s="25"/>
      <c r="I73" s="403" t="s">
        <v>15</v>
      </c>
      <c r="J73" s="404"/>
      <c r="K73" s="25"/>
      <c r="L73" s="308">
        <f>TRAVEL!K12</f>
        <v>3700</v>
      </c>
      <c r="M73" s="308">
        <f>TRAVEL!K30</f>
        <v>0</v>
      </c>
      <c r="N73" s="308">
        <f>TRAVEL!K48</f>
        <v>0</v>
      </c>
      <c r="O73" s="308">
        <f>TRAVEL!K66</f>
        <v>0</v>
      </c>
      <c r="P73" s="308">
        <f>TRAVEL!K84</f>
        <v>0</v>
      </c>
      <c r="Q73" s="310">
        <f t="shared" si="17"/>
        <v>3700</v>
      </c>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3"/>
      <c r="AV73" s="3"/>
      <c r="AW73" s="3"/>
      <c r="AX73" s="3"/>
      <c r="AY73" s="3"/>
      <c r="AZ73" s="3"/>
      <c r="BA73" s="3"/>
      <c r="BB73" s="3"/>
      <c r="BC73" s="3"/>
      <c r="BD73" s="3"/>
      <c r="BE73" s="3"/>
      <c r="BF73" s="3"/>
      <c r="BG73" s="3"/>
      <c r="BH73" s="3"/>
      <c r="BI73" s="3"/>
      <c r="BJ73" s="3"/>
      <c r="BK73" s="3"/>
      <c r="BL73" s="3"/>
      <c r="BM73" s="3"/>
      <c r="BN73" s="3"/>
      <c r="BO73" s="3"/>
      <c r="BP73" s="3"/>
      <c r="BQ73" s="3"/>
    </row>
    <row r="74" spans="1:69" x14ac:dyDescent="0.2">
      <c r="A74" s="9"/>
      <c r="B74" s="25"/>
      <c r="C74" s="25"/>
      <c r="D74" s="25"/>
      <c r="E74" s="25"/>
      <c r="F74" s="25"/>
      <c r="G74" s="25"/>
      <c r="H74" s="25"/>
      <c r="I74" s="403" t="s">
        <v>16</v>
      </c>
      <c r="J74" s="404"/>
      <c r="K74" s="25"/>
      <c r="L74" s="309">
        <f>TRAVEL!K18</f>
        <v>4350</v>
      </c>
      <c r="M74" s="309">
        <f>TRAVEL!K36</f>
        <v>0</v>
      </c>
      <c r="N74" s="309">
        <f>TRAVEL!K54</f>
        <v>4350</v>
      </c>
      <c r="O74" s="309">
        <f>TRAVEL!K72</f>
        <v>0</v>
      </c>
      <c r="P74" s="309">
        <f>TRAVEL!K90</f>
        <v>0</v>
      </c>
      <c r="Q74" s="305">
        <f t="shared" si="17"/>
        <v>8700</v>
      </c>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3"/>
      <c r="AV74" s="3"/>
      <c r="AW74" s="3"/>
      <c r="AX74" s="3"/>
      <c r="AY74" s="3"/>
      <c r="AZ74" s="3"/>
      <c r="BA74" s="3"/>
      <c r="BB74" s="3"/>
      <c r="BC74" s="3"/>
      <c r="BD74" s="3"/>
      <c r="BE74" s="3"/>
      <c r="BF74" s="3"/>
      <c r="BG74" s="3"/>
      <c r="BH74" s="3"/>
      <c r="BI74" s="3"/>
      <c r="BJ74" s="3"/>
      <c r="BK74" s="3"/>
      <c r="BL74" s="3"/>
      <c r="BM74" s="3"/>
      <c r="BN74" s="3"/>
      <c r="BO74" s="3"/>
      <c r="BP74" s="3"/>
      <c r="BQ74" s="3"/>
    </row>
    <row r="75" spans="1:69" ht="11.25" x14ac:dyDescent="0.2">
      <c r="A75" s="9"/>
      <c r="B75" s="191" t="s">
        <v>5</v>
      </c>
      <c r="C75" s="191"/>
      <c r="D75" s="25"/>
      <c r="E75" s="25"/>
      <c r="F75" s="25"/>
      <c r="G75" s="25"/>
      <c r="H75" s="25"/>
      <c r="I75" s="25"/>
      <c r="J75" s="25"/>
      <c r="K75" s="25"/>
      <c r="L75" s="308">
        <f t="shared" ref="L75:Q75" si="46">SUM(L73:L74)</f>
        <v>8050</v>
      </c>
      <c r="M75" s="308">
        <f t="shared" si="46"/>
        <v>0</v>
      </c>
      <c r="N75" s="308">
        <f t="shared" si="46"/>
        <v>4350</v>
      </c>
      <c r="O75" s="308">
        <f t="shared" si="46"/>
        <v>0</v>
      </c>
      <c r="P75" s="308">
        <f t="shared" si="46"/>
        <v>0</v>
      </c>
      <c r="Q75" s="310">
        <f t="shared" si="46"/>
        <v>12400</v>
      </c>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3"/>
      <c r="AV75" s="3"/>
      <c r="AW75" s="3"/>
      <c r="AX75" s="3"/>
      <c r="AY75" s="3"/>
      <c r="AZ75" s="3"/>
      <c r="BA75" s="3"/>
      <c r="BB75" s="3"/>
      <c r="BC75" s="3"/>
      <c r="BD75" s="3"/>
      <c r="BE75" s="3"/>
      <c r="BF75" s="3"/>
      <c r="BG75" s="3"/>
      <c r="BH75" s="3"/>
      <c r="BI75" s="3"/>
      <c r="BJ75" s="3"/>
      <c r="BK75" s="3"/>
      <c r="BL75" s="3"/>
      <c r="BM75" s="3"/>
      <c r="BN75" s="3"/>
      <c r="BO75" s="3"/>
      <c r="BP75" s="3"/>
      <c r="BQ75" s="3"/>
    </row>
    <row r="76" spans="1:69" ht="9.75" customHeight="1" x14ac:dyDescent="0.2">
      <c r="A76" s="9"/>
      <c r="B76" s="191"/>
      <c r="C76" s="191"/>
      <c r="D76" s="25"/>
      <c r="E76" s="25"/>
      <c r="F76" s="25"/>
      <c r="G76" s="25"/>
      <c r="H76" s="25"/>
      <c r="I76" s="25"/>
      <c r="J76" s="25"/>
      <c r="K76" s="25"/>
      <c r="L76" s="21"/>
      <c r="M76" s="21"/>
      <c r="N76" s="21"/>
      <c r="O76" s="21"/>
      <c r="P76" s="21"/>
      <c r="Q76" s="206"/>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3"/>
      <c r="AV76" s="3"/>
      <c r="AW76" s="3"/>
      <c r="AX76" s="3"/>
      <c r="AY76" s="3"/>
      <c r="AZ76" s="3"/>
      <c r="BA76" s="3"/>
      <c r="BB76" s="3"/>
      <c r="BC76" s="3"/>
      <c r="BD76" s="3"/>
      <c r="BE76" s="3"/>
      <c r="BF76" s="3"/>
      <c r="BG76" s="3"/>
      <c r="BH76" s="3"/>
      <c r="BI76" s="3"/>
      <c r="BJ76" s="3"/>
      <c r="BK76" s="3"/>
      <c r="BL76" s="3"/>
      <c r="BM76" s="3"/>
      <c r="BN76" s="3"/>
      <c r="BO76" s="3"/>
      <c r="BP76" s="3"/>
      <c r="BQ76" s="3"/>
    </row>
    <row r="77" spans="1:69" ht="12.75" customHeight="1" x14ac:dyDescent="0.2">
      <c r="A77" s="180" t="s">
        <v>18</v>
      </c>
      <c r="B77" s="192" t="s">
        <v>125</v>
      </c>
      <c r="C77" s="192"/>
      <c r="D77" s="193"/>
      <c r="E77" s="193"/>
      <c r="F77" s="193"/>
      <c r="G77" s="193"/>
      <c r="H77" s="194"/>
      <c r="I77" s="194"/>
      <c r="J77" s="194"/>
      <c r="K77" s="25"/>
      <c r="L77" s="308">
        <f>IF('PARTICIPANT SUPPORT COSTS'!$F$14="!!!!!","ERR-- PSC",SUM('PARTICIPANT SUPPORT COSTS'!F9:F13))</f>
        <v>0</v>
      </c>
      <c r="M77" s="308">
        <f>IF('PARTICIPANT SUPPORT COSTS'!$F$14="!!!!!","ERR-- PSC",SUM('PARTICIPANT SUPPORT COSTS'!G9:G13))</f>
        <v>0</v>
      </c>
      <c r="N77" s="308">
        <f>IF('PARTICIPANT SUPPORT COSTS'!$F$14="!!!!!","ERR-- PSC",SUM('PARTICIPANT SUPPORT COSTS'!H9:H13))</f>
        <v>0</v>
      </c>
      <c r="O77" s="308">
        <f>IF('PARTICIPANT SUPPORT COSTS'!$F$14="!!!!!","ERR-- PSC",SUM('PARTICIPANT SUPPORT COSTS'!I9:I13))</f>
        <v>0</v>
      </c>
      <c r="P77" s="308">
        <f>IF('PARTICIPANT SUPPORT COSTS'!$F$14="!!!!!","ERR-- PSC",SUM('PARTICIPANT SUPPORT COSTS'!J9:J13))</f>
        <v>0</v>
      </c>
      <c r="Q77" s="310">
        <f>SUM(L77:P77)</f>
        <v>0</v>
      </c>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3"/>
      <c r="AV77" s="3"/>
      <c r="AW77" s="3"/>
      <c r="AX77" s="3"/>
      <c r="AY77" s="3"/>
      <c r="AZ77" s="3"/>
      <c r="BA77" s="3"/>
      <c r="BB77" s="3"/>
      <c r="BC77" s="3"/>
      <c r="BD77" s="3"/>
      <c r="BE77" s="3"/>
      <c r="BF77" s="3"/>
      <c r="BG77" s="3"/>
      <c r="BH77" s="3"/>
      <c r="BI77" s="3"/>
      <c r="BJ77" s="3"/>
      <c r="BK77" s="3"/>
      <c r="BL77" s="3"/>
      <c r="BM77" s="3"/>
      <c r="BN77" s="3"/>
      <c r="BO77" s="3"/>
      <c r="BP77" s="3"/>
      <c r="BQ77" s="3"/>
    </row>
    <row r="78" spans="1:69" ht="11.25" x14ac:dyDescent="0.2">
      <c r="A78" s="9"/>
      <c r="B78" s="195"/>
      <c r="C78" s="195"/>
      <c r="D78" s="196"/>
      <c r="E78" s="9"/>
      <c r="F78" s="9"/>
      <c r="G78" s="9"/>
      <c r="H78" s="9"/>
      <c r="I78" s="9"/>
      <c r="J78" s="10"/>
      <c r="K78" s="9"/>
      <c r="L78" s="7"/>
      <c r="M78" s="21"/>
      <c r="N78" s="21"/>
      <c r="O78" s="21"/>
      <c r="P78" s="7"/>
      <c r="Q78" s="205"/>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3"/>
      <c r="AV78" s="3"/>
      <c r="AW78" s="3"/>
      <c r="AX78" s="3"/>
      <c r="AY78" s="3"/>
      <c r="AZ78" s="3"/>
      <c r="BA78" s="3"/>
      <c r="BB78" s="3"/>
      <c r="BC78" s="3"/>
      <c r="BD78" s="3"/>
      <c r="BE78" s="3"/>
      <c r="BF78" s="3"/>
      <c r="BG78" s="3"/>
      <c r="BH78" s="3"/>
      <c r="BI78" s="3"/>
      <c r="BJ78" s="3"/>
      <c r="BK78" s="3"/>
      <c r="BL78" s="3"/>
      <c r="BM78" s="3"/>
      <c r="BN78" s="3"/>
      <c r="BO78" s="3"/>
      <c r="BP78" s="3"/>
      <c r="BQ78" s="3"/>
    </row>
    <row r="79" spans="1:69" ht="11.25" x14ac:dyDescent="0.2">
      <c r="A79" s="11" t="s">
        <v>43</v>
      </c>
      <c r="B79" s="11" t="s">
        <v>42</v>
      </c>
      <c r="C79" s="11"/>
      <c r="D79" s="9"/>
      <c r="E79" s="9"/>
      <c r="F79" s="9"/>
      <c r="G79" s="9"/>
      <c r="H79" s="9"/>
      <c r="I79" s="9"/>
      <c r="J79" s="9"/>
      <c r="K79" s="9"/>
      <c r="L79" s="9"/>
      <c r="M79" s="25"/>
      <c r="N79" s="25"/>
      <c r="O79" s="25"/>
      <c r="P79" s="9"/>
      <c r="Q79" s="205"/>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3"/>
      <c r="AV79" s="3"/>
      <c r="AW79" s="3"/>
      <c r="AX79" s="3"/>
      <c r="AY79" s="3"/>
      <c r="AZ79" s="3"/>
      <c r="BA79" s="3"/>
      <c r="BB79" s="3"/>
      <c r="BC79" s="3"/>
      <c r="BD79" s="3"/>
      <c r="BE79" s="3"/>
      <c r="BF79" s="3"/>
      <c r="BG79" s="3"/>
      <c r="BH79" s="3"/>
      <c r="BI79" s="3"/>
      <c r="BJ79" s="3"/>
      <c r="BK79" s="3"/>
      <c r="BL79" s="3"/>
      <c r="BM79" s="3"/>
      <c r="BN79" s="3"/>
      <c r="BO79" s="3"/>
      <c r="BP79" s="3"/>
      <c r="BQ79" s="3"/>
    </row>
    <row r="80" spans="1:69" ht="11.25" x14ac:dyDescent="0.2">
      <c r="A80" s="207"/>
      <c r="B80" s="28" t="s">
        <v>126</v>
      </c>
      <c r="C80" s="28"/>
      <c r="D80" s="9"/>
      <c r="E80" s="9"/>
      <c r="F80" s="9"/>
      <c r="G80" s="9"/>
      <c r="H80" s="9"/>
      <c r="I80" s="9"/>
      <c r="J80" s="9"/>
      <c r="K80" s="9"/>
      <c r="L80" s="308">
        <f>'SUPPLIES '!B19</f>
        <v>5875</v>
      </c>
      <c r="M80" s="308">
        <f>'SUPPLIES '!C19</f>
        <v>5875</v>
      </c>
      <c r="N80" s="308">
        <f>'SUPPLIES '!D19</f>
        <v>5875</v>
      </c>
      <c r="O80" s="308">
        <f>'SUPPLIES '!E19</f>
        <v>0</v>
      </c>
      <c r="P80" s="308">
        <f>'SUPPLIES '!F19</f>
        <v>0</v>
      </c>
      <c r="Q80" s="310">
        <f t="shared" si="17"/>
        <v>17625</v>
      </c>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3"/>
      <c r="AV80" s="3"/>
      <c r="AW80" s="3"/>
      <c r="AX80" s="3"/>
      <c r="AY80" s="3"/>
      <c r="AZ80" s="3"/>
      <c r="BA80" s="3"/>
      <c r="BB80" s="3"/>
      <c r="BC80" s="3"/>
      <c r="BD80" s="3"/>
      <c r="BE80" s="3"/>
      <c r="BF80" s="3"/>
      <c r="BG80" s="3"/>
      <c r="BH80" s="3"/>
      <c r="BI80" s="3"/>
      <c r="BJ80" s="3"/>
      <c r="BK80" s="3"/>
      <c r="BL80" s="3"/>
      <c r="BM80" s="3"/>
      <c r="BN80" s="3"/>
      <c r="BO80" s="3"/>
      <c r="BP80" s="3"/>
      <c r="BQ80" s="3"/>
    </row>
    <row r="81" spans="1:69" ht="11.25" x14ac:dyDescent="0.2">
      <c r="A81" s="207"/>
      <c r="B81" s="10" t="s">
        <v>36</v>
      </c>
      <c r="C81" s="10"/>
      <c r="D81" s="10"/>
      <c r="E81" s="10"/>
      <c r="F81" s="10"/>
      <c r="G81" s="10"/>
      <c r="H81" s="10"/>
      <c r="I81" s="10"/>
      <c r="J81" s="10"/>
      <c r="K81" s="9"/>
      <c r="L81" s="4">
        <v>1000</v>
      </c>
      <c r="M81" s="13">
        <v>1000</v>
      </c>
      <c r="N81" s="13">
        <v>1000</v>
      </c>
      <c r="O81" s="13">
        <v>0</v>
      </c>
      <c r="P81" s="4">
        <v>0</v>
      </c>
      <c r="Q81" s="310">
        <f t="shared" si="17"/>
        <v>3000</v>
      </c>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3"/>
      <c r="AV81" s="3"/>
      <c r="AW81" s="3"/>
      <c r="AX81" s="3"/>
      <c r="AY81" s="3"/>
      <c r="AZ81" s="3"/>
      <c r="BA81" s="3"/>
      <c r="BB81" s="3"/>
      <c r="BC81" s="3"/>
      <c r="BD81" s="3"/>
      <c r="BE81" s="3"/>
      <c r="BF81" s="3"/>
      <c r="BG81" s="3"/>
      <c r="BH81" s="3"/>
      <c r="BI81" s="3"/>
      <c r="BJ81" s="3"/>
      <c r="BK81" s="3"/>
      <c r="BL81" s="3"/>
      <c r="BM81" s="3"/>
      <c r="BN81" s="3"/>
      <c r="BO81" s="3"/>
      <c r="BP81" s="3"/>
      <c r="BQ81" s="3"/>
    </row>
    <row r="82" spans="1:69" ht="11.25" x14ac:dyDescent="0.2">
      <c r="A82" s="207"/>
      <c r="B82" s="10" t="s">
        <v>168</v>
      </c>
      <c r="C82" s="10"/>
      <c r="D82" s="10"/>
      <c r="E82" s="10"/>
      <c r="F82" s="10"/>
      <c r="G82" s="10"/>
      <c r="H82" s="10"/>
      <c r="I82" s="10"/>
      <c r="J82" s="10"/>
      <c r="K82" s="9"/>
      <c r="L82" s="4">
        <v>0</v>
      </c>
      <c r="M82" s="13">
        <v>0</v>
      </c>
      <c r="N82" s="13">
        <v>0</v>
      </c>
      <c r="O82" s="13">
        <v>0</v>
      </c>
      <c r="P82" s="4">
        <v>0</v>
      </c>
      <c r="Q82" s="310">
        <f t="shared" si="17"/>
        <v>0</v>
      </c>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3"/>
      <c r="AV82" s="3"/>
      <c r="AW82" s="3"/>
      <c r="AX82" s="3"/>
      <c r="AY82" s="3"/>
      <c r="AZ82" s="3"/>
      <c r="BA82" s="3"/>
      <c r="BB82" s="3"/>
      <c r="BC82" s="3"/>
      <c r="BD82" s="3"/>
      <c r="BE82" s="3"/>
      <c r="BF82" s="3"/>
      <c r="BG82" s="3"/>
      <c r="BH82" s="3"/>
      <c r="BI82" s="3"/>
      <c r="BJ82" s="3"/>
      <c r="BK82" s="3"/>
      <c r="BL82" s="3"/>
      <c r="BM82" s="3"/>
      <c r="BN82" s="3"/>
      <c r="BO82" s="3"/>
      <c r="BP82" s="3"/>
      <c r="BQ82" s="3"/>
    </row>
    <row r="83" spans="1:69" ht="11.25" x14ac:dyDescent="0.2">
      <c r="A83" s="207"/>
      <c r="B83" s="10" t="s">
        <v>169</v>
      </c>
      <c r="C83" s="10"/>
      <c r="D83" s="10"/>
      <c r="E83" s="10"/>
      <c r="F83" s="10"/>
      <c r="G83" s="10"/>
      <c r="H83" s="10"/>
      <c r="I83" s="10"/>
      <c r="J83" s="10"/>
      <c r="K83" s="9"/>
      <c r="L83" s="4">
        <v>0</v>
      </c>
      <c r="M83" s="13">
        <v>0</v>
      </c>
      <c r="N83" s="13">
        <v>0</v>
      </c>
      <c r="O83" s="13">
        <v>0</v>
      </c>
      <c r="P83" s="4">
        <v>0</v>
      </c>
      <c r="Q83" s="310">
        <f t="shared" si="17"/>
        <v>0</v>
      </c>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3"/>
      <c r="AV83" s="3"/>
      <c r="AW83" s="3"/>
      <c r="AX83" s="3"/>
      <c r="AY83" s="3"/>
      <c r="AZ83" s="3"/>
      <c r="BA83" s="3"/>
      <c r="BB83" s="3"/>
      <c r="BC83" s="3"/>
      <c r="BD83" s="3"/>
      <c r="BE83" s="3"/>
      <c r="BF83" s="3"/>
      <c r="BG83" s="3"/>
      <c r="BH83" s="3"/>
      <c r="BI83" s="3"/>
      <c r="BJ83" s="3"/>
      <c r="BK83" s="3"/>
      <c r="BL83" s="3"/>
      <c r="BM83" s="3"/>
      <c r="BN83" s="3"/>
      <c r="BO83" s="3"/>
      <c r="BP83" s="3"/>
      <c r="BQ83" s="3"/>
    </row>
    <row r="84" spans="1:69" ht="11.25" x14ac:dyDescent="0.2">
      <c r="A84" s="207"/>
      <c r="B84" s="10" t="s">
        <v>37</v>
      </c>
      <c r="C84" s="10"/>
      <c r="D84" s="10"/>
      <c r="E84" s="10"/>
      <c r="F84" s="10"/>
      <c r="G84" s="10"/>
      <c r="H84" s="10"/>
      <c r="I84" s="10"/>
      <c r="J84" s="10"/>
      <c r="K84" s="9"/>
      <c r="L84" s="4">
        <v>0</v>
      </c>
      <c r="M84" s="13">
        <v>0</v>
      </c>
      <c r="N84" s="13">
        <v>0</v>
      </c>
      <c r="O84" s="13">
        <v>0</v>
      </c>
      <c r="P84" s="4">
        <v>0</v>
      </c>
      <c r="Q84" s="310">
        <f t="shared" si="17"/>
        <v>0</v>
      </c>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3"/>
      <c r="AV84" s="3"/>
      <c r="AW84" s="3"/>
      <c r="AX84" s="3"/>
      <c r="AY84" s="3"/>
      <c r="AZ84" s="3"/>
      <c r="BA84" s="3"/>
      <c r="BB84" s="3"/>
      <c r="BC84" s="3"/>
      <c r="BD84" s="3"/>
      <c r="BE84" s="3"/>
      <c r="BF84" s="3"/>
      <c r="BG84" s="3"/>
      <c r="BH84" s="3"/>
      <c r="BI84" s="3"/>
      <c r="BJ84" s="3"/>
      <c r="BK84" s="3"/>
      <c r="BL84" s="3"/>
      <c r="BM84" s="3"/>
      <c r="BN84" s="3"/>
      <c r="BO84" s="3"/>
      <c r="BP84" s="3"/>
      <c r="BQ84" s="3"/>
    </row>
    <row r="85" spans="1:69" ht="11.25" x14ac:dyDescent="0.2">
      <c r="A85" s="207"/>
      <c r="B85" s="10" t="s">
        <v>38</v>
      </c>
      <c r="C85" s="10"/>
      <c r="D85" s="10"/>
      <c r="E85" s="10"/>
      <c r="F85" s="10"/>
      <c r="G85" s="10"/>
      <c r="H85" s="10"/>
      <c r="I85" s="10"/>
      <c r="J85" s="10"/>
      <c r="K85" s="9"/>
      <c r="L85" s="4">
        <v>0</v>
      </c>
      <c r="M85" s="13">
        <v>0</v>
      </c>
      <c r="N85" s="13">
        <v>0</v>
      </c>
      <c r="O85" s="13">
        <v>0</v>
      </c>
      <c r="P85" s="4">
        <v>0</v>
      </c>
      <c r="Q85" s="310">
        <f t="shared" si="17"/>
        <v>0</v>
      </c>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3"/>
      <c r="AV85" s="3"/>
      <c r="AW85" s="3"/>
      <c r="AX85" s="3"/>
      <c r="AY85" s="3"/>
      <c r="AZ85" s="3"/>
      <c r="BA85" s="3"/>
      <c r="BB85" s="3"/>
      <c r="BC85" s="3"/>
      <c r="BD85" s="3"/>
      <c r="BE85" s="3"/>
      <c r="BF85" s="3"/>
      <c r="BG85" s="3"/>
      <c r="BH85" s="3"/>
      <c r="BI85" s="3"/>
      <c r="BJ85" s="3"/>
      <c r="BK85" s="3"/>
      <c r="BL85" s="3"/>
      <c r="BM85" s="3"/>
      <c r="BN85" s="3"/>
      <c r="BO85" s="3"/>
      <c r="BP85" s="3"/>
      <c r="BQ85" s="3"/>
    </row>
    <row r="86" spans="1:69" ht="11.25" x14ac:dyDescent="0.2">
      <c r="A86" s="207"/>
      <c r="B86" s="77" t="s">
        <v>127</v>
      </c>
      <c r="C86" s="77"/>
      <c r="D86" s="26"/>
      <c r="E86" s="26"/>
      <c r="F86" s="26"/>
      <c r="G86" s="26"/>
      <c r="H86" s="26"/>
      <c r="I86" s="26"/>
      <c r="J86" s="26"/>
      <c r="K86" s="26"/>
      <c r="L86" s="308">
        <f>SUM(SUBCONTRACTS!E3:E12)</f>
        <v>75000</v>
      </c>
      <c r="M86" s="308">
        <f>SUM(SUBCONTRACTS!F3:F12)</f>
        <v>75000</v>
      </c>
      <c r="N86" s="308">
        <f>SUM(SUBCONTRACTS!G3:G12)</f>
        <v>75000</v>
      </c>
      <c r="O86" s="308">
        <f>SUM(SUBCONTRACTS!H3:H12)</f>
        <v>0</v>
      </c>
      <c r="P86" s="308">
        <f>SUM(SUBCONTRACTS!I3:I12)</f>
        <v>0</v>
      </c>
      <c r="Q86" s="310">
        <f t="shared" si="17"/>
        <v>225000</v>
      </c>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3"/>
      <c r="AV86" s="3"/>
      <c r="AW86" s="3"/>
      <c r="AX86" s="3"/>
      <c r="AY86" s="3"/>
      <c r="AZ86" s="3"/>
      <c r="BA86" s="3"/>
      <c r="BB86" s="3"/>
      <c r="BC86" s="3"/>
      <c r="BD86" s="3"/>
      <c r="BE86" s="3"/>
      <c r="BF86" s="3"/>
      <c r="BG86" s="3"/>
      <c r="BH86" s="3"/>
      <c r="BI86" s="3"/>
      <c r="BJ86" s="3"/>
      <c r="BK86" s="3"/>
      <c r="BL86" s="3"/>
      <c r="BM86" s="3"/>
      <c r="BN86" s="3"/>
      <c r="BO86" s="3"/>
      <c r="BP86" s="3"/>
      <c r="BQ86" s="3"/>
    </row>
    <row r="87" spans="1:69" ht="11.25" x14ac:dyDescent="0.2">
      <c r="A87" s="207"/>
      <c r="B87" s="16" t="s">
        <v>1</v>
      </c>
      <c r="C87" s="16"/>
      <c r="D87" s="15"/>
      <c r="E87" s="16"/>
      <c r="F87" s="16"/>
      <c r="G87" s="16"/>
      <c r="H87" s="16"/>
      <c r="I87" s="16"/>
      <c r="J87" s="16"/>
      <c r="K87" s="25"/>
      <c r="L87" s="13">
        <v>0</v>
      </c>
      <c r="M87" s="13">
        <v>0</v>
      </c>
      <c r="N87" s="13">
        <v>0</v>
      </c>
      <c r="O87" s="13">
        <v>0</v>
      </c>
      <c r="P87" s="13">
        <v>0</v>
      </c>
      <c r="Q87" s="310">
        <f t="shared" si="17"/>
        <v>0</v>
      </c>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3"/>
      <c r="AV87" s="3"/>
      <c r="AW87" s="3"/>
      <c r="AX87" s="3"/>
      <c r="AY87" s="3"/>
      <c r="AZ87" s="3"/>
      <c r="BA87" s="3"/>
      <c r="BB87" s="3"/>
      <c r="BC87" s="3"/>
      <c r="BD87" s="3"/>
      <c r="BE87" s="3"/>
      <c r="BF87" s="3"/>
      <c r="BG87" s="3"/>
      <c r="BH87" s="3"/>
      <c r="BI87" s="3"/>
      <c r="BJ87" s="3"/>
      <c r="BK87" s="3"/>
      <c r="BL87" s="3"/>
      <c r="BM87" s="3"/>
      <c r="BN87" s="3"/>
      <c r="BO87" s="3"/>
      <c r="BP87" s="3"/>
      <c r="BQ87" s="3"/>
    </row>
    <row r="88" spans="1:69" ht="11.25" x14ac:dyDescent="0.2">
      <c r="A88" s="207"/>
      <c r="B88" s="16" t="s">
        <v>170</v>
      </c>
      <c r="C88" s="16"/>
      <c r="D88" s="15"/>
      <c r="E88" s="16"/>
      <c r="F88" s="16"/>
      <c r="G88" s="16"/>
      <c r="H88" s="16"/>
      <c r="I88" s="16"/>
      <c r="J88" s="16"/>
      <c r="K88" s="25"/>
      <c r="L88" s="13">
        <v>3500</v>
      </c>
      <c r="M88" s="13">
        <v>3500</v>
      </c>
      <c r="N88" s="13">
        <v>3500</v>
      </c>
      <c r="O88" s="13">
        <v>0</v>
      </c>
      <c r="P88" s="13">
        <v>0</v>
      </c>
      <c r="Q88" s="310">
        <f t="shared" si="17"/>
        <v>10500</v>
      </c>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3"/>
      <c r="AV88" s="3"/>
      <c r="AW88" s="3"/>
      <c r="AX88" s="3"/>
      <c r="AY88" s="3"/>
      <c r="AZ88" s="3"/>
      <c r="BA88" s="3"/>
      <c r="BB88" s="3"/>
      <c r="BC88" s="3"/>
      <c r="BD88" s="3"/>
      <c r="BE88" s="3"/>
      <c r="BF88" s="3"/>
      <c r="BG88" s="3"/>
      <c r="BH88" s="3"/>
      <c r="BI88" s="3"/>
      <c r="BJ88" s="3"/>
      <c r="BK88" s="3"/>
      <c r="BL88" s="3"/>
      <c r="BM88" s="3"/>
      <c r="BN88" s="3"/>
      <c r="BO88" s="3"/>
      <c r="BP88" s="3"/>
      <c r="BQ88" s="3"/>
    </row>
    <row r="89" spans="1:69" ht="11.25" x14ac:dyDescent="0.2">
      <c r="A89" s="207"/>
      <c r="B89" s="16" t="s">
        <v>133</v>
      </c>
      <c r="C89" s="16"/>
      <c r="D89" s="16"/>
      <c r="E89" s="16"/>
      <c r="F89" s="16"/>
      <c r="G89" s="16"/>
      <c r="H89" s="16"/>
      <c r="I89" s="16"/>
      <c r="J89" s="16"/>
      <c r="K89" s="25"/>
      <c r="L89" s="13">
        <v>0</v>
      </c>
      <c r="M89" s="13">
        <v>0</v>
      </c>
      <c r="N89" s="13">
        <v>0</v>
      </c>
      <c r="O89" s="13">
        <v>0</v>
      </c>
      <c r="P89" s="13">
        <v>0</v>
      </c>
      <c r="Q89" s="310">
        <f t="shared" si="17"/>
        <v>0</v>
      </c>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3"/>
      <c r="AV89" s="3"/>
      <c r="AW89" s="3"/>
      <c r="AX89" s="3"/>
      <c r="AY89" s="3"/>
      <c r="AZ89" s="3"/>
      <c r="BA89" s="3"/>
      <c r="BB89" s="3"/>
      <c r="BC89" s="3"/>
      <c r="BD89" s="3"/>
      <c r="BE89" s="3"/>
      <c r="BF89" s="3"/>
      <c r="BG89" s="3"/>
      <c r="BH89" s="3"/>
      <c r="BI89" s="3"/>
      <c r="BJ89" s="3"/>
      <c r="BK89" s="3"/>
      <c r="BL89" s="3"/>
      <c r="BM89" s="3"/>
      <c r="BN89" s="3"/>
      <c r="BO89" s="3"/>
      <c r="BP89" s="3"/>
      <c r="BQ89" s="3"/>
    </row>
    <row r="90" spans="1:69" ht="11.25" x14ac:dyDescent="0.2">
      <c r="A90" s="207"/>
      <c r="B90" s="395" t="s">
        <v>63</v>
      </c>
      <c r="C90" s="395"/>
      <c r="D90" s="396"/>
      <c r="E90" s="385"/>
      <c r="F90" s="387" t="s">
        <v>47</v>
      </c>
      <c r="G90" s="302" t="s">
        <v>20</v>
      </c>
      <c r="H90" s="302" t="s">
        <v>44</v>
      </c>
      <c r="I90" s="302" t="s">
        <v>45</v>
      </c>
      <c r="J90" s="302" t="s">
        <v>46</v>
      </c>
      <c r="K90" s="9"/>
      <c r="L90" s="7"/>
      <c r="M90" s="7"/>
      <c r="N90" s="7"/>
      <c r="O90" s="7"/>
      <c r="P90" s="7"/>
      <c r="Q90" s="205"/>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3"/>
      <c r="AV90" s="3"/>
      <c r="AW90" s="3"/>
      <c r="AX90" s="3"/>
      <c r="AY90" s="3"/>
      <c r="AZ90" s="3"/>
      <c r="BA90" s="3"/>
      <c r="BB90" s="3"/>
      <c r="BC90" s="3"/>
      <c r="BD90" s="3"/>
      <c r="BE90" s="3"/>
      <c r="BF90" s="3"/>
      <c r="BG90" s="3"/>
      <c r="BH90" s="3"/>
      <c r="BI90" s="3"/>
      <c r="BJ90" s="3"/>
      <c r="BK90" s="3"/>
      <c r="BL90" s="3"/>
      <c r="BM90" s="3"/>
      <c r="BN90" s="3"/>
      <c r="BO90" s="3"/>
      <c r="BP90" s="3"/>
      <c r="BQ90" s="3"/>
    </row>
    <row r="91" spans="1:69" ht="11.25" x14ac:dyDescent="0.2">
      <c r="A91" s="207"/>
      <c r="B91" s="395"/>
      <c r="C91" s="395"/>
      <c r="D91" s="396"/>
      <c r="E91" s="386"/>
      <c r="F91" s="389">
        <v>17718</v>
      </c>
      <c r="G91" s="315">
        <f>ROUND(F91*(1+$D$9),0)</f>
        <v>18250</v>
      </c>
      <c r="H91" s="315">
        <f>ROUND(G91*(1+$D$9),0)</f>
        <v>18798</v>
      </c>
      <c r="I91" s="315">
        <f>ROUND(H91*(1+$D$9),0)</f>
        <v>19362</v>
      </c>
      <c r="J91" s="315">
        <f>ROUND(I91*(1+$D$9),0)</f>
        <v>19943</v>
      </c>
      <c r="K91" s="9"/>
      <c r="L91" s="311">
        <f>IF(F$30="",0,IF(F$30=0,0,ROUND((F91/12*F$30*$E$30),0)))+(IF(F$31="",0,IF(F$31=0,0,ROUND((F91/12*F$31*$E$31),0))))+(IF(F$32="",0,IF(F$32=0,0,ROUND((F91/12*F$32*$E$32),0))))+(IF(F$33="",0,IF(F$33=0,0,ROUND((F91/12*F$33*$E$33),0))))</f>
        <v>17718</v>
      </c>
      <c r="M91" s="311">
        <f>IF(G$30="",0,IF(G$30=0,0,ROUND((G91/12*G$30*$E$30),0)))+(IF(G$31="",0,IF(G$31=0,0,ROUND((G91/12*G$31*$E$31),0))))+(IF(G$32="",0,IF(G$32=0,0,ROUND((G91/12*G$32*$E$32),0))))+(IF(G$33="",0,IF(G$33=0,0,ROUND((G91/12*G$33*$E$33),0))))</f>
        <v>18250</v>
      </c>
      <c r="N91" s="311">
        <f t="shared" ref="N91:P91" si="47">IF(H$30="",0,IF(H$30=0,0,ROUND((H91/12*H$30*$E$30),0)))+(IF(H$31="",0,IF(H$31=0,0,ROUND((H91/12*H$31*$E$31),0))))+(IF(H$32="",0,IF(H$32=0,0,ROUND((H91/12*H$32*$E$32),0))))+(IF(H$33="",0,IF(H$33=0,0,ROUND((H91/12*H$33*$E$33),0))))</f>
        <v>18798</v>
      </c>
      <c r="O91" s="311">
        <f t="shared" si="47"/>
        <v>0</v>
      </c>
      <c r="P91" s="311">
        <f t="shared" si="47"/>
        <v>0</v>
      </c>
      <c r="Q91" s="305">
        <f>SUM(L91:P91)</f>
        <v>54766</v>
      </c>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3"/>
      <c r="AV91" s="3"/>
      <c r="AW91" s="3"/>
      <c r="AX91" s="3"/>
      <c r="AY91" s="3"/>
      <c r="AZ91" s="3"/>
      <c r="BA91" s="3"/>
      <c r="BB91" s="3"/>
      <c r="BC91" s="3"/>
      <c r="BD91" s="3"/>
      <c r="BE91" s="3"/>
      <c r="BF91" s="3"/>
      <c r="BG91" s="3"/>
      <c r="BH91" s="3"/>
      <c r="BI91" s="3"/>
      <c r="BJ91" s="3"/>
      <c r="BK91" s="3"/>
      <c r="BL91" s="3"/>
      <c r="BM91" s="3"/>
      <c r="BN91" s="3"/>
      <c r="BO91" s="3"/>
      <c r="BP91" s="3"/>
      <c r="BQ91" s="3"/>
    </row>
    <row r="92" spans="1:69" ht="11.25" x14ac:dyDescent="0.2">
      <c r="A92" s="9"/>
      <c r="B92" s="17" t="s">
        <v>17</v>
      </c>
      <c r="C92" s="17"/>
      <c r="D92" s="9"/>
      <c r="E92" s="10"/>
      <c r="F92" s="10"/>
      <c r="G92" s="10"/>
      <c r="H92" s="10"/>
      <c r="I92" s="10"/>
      <c r="J92" s="10"/>
      <c r="K92" s="9"/>
      <c r="L92" s="308">
        <f>SUM(L80:L91)</f>
        <v>103093</v>
      </c>
      <c r="M92" s="308">
        <f>SUM(M80:M91)</f>
        <v>103625</v>
      </c>
      <c r="N92" s="308">
        <f>SUM(N80:N91)</f>
        <v>104173</v>
      </c>
      <c r="O92" s="308">
        <f>SUM(O80:O91)</f>
        <v>0</v>
      </c>
      <c r="P92" s="308">
        <f>SUM(P80:P91)</f>
        <v>0</v>
      </c>
      <c r="Q92" s="310">
        <f t="shared" si="17"/>
        <v>310891</v>
      </c>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3"/>
      <c r="AV92" s="3"/>
      <c r="AW92" s="3"/>
      <c r="AX92" s="3"/>
      <c r="AY92" s="3"/>
      <c r="AZ92" s="3"/>
      <c r="BA92" s="3"/>
      <c r="BB92" s="3"/>
      <c r="BC92" s="3"/>
      <c r="BD92" s="3"/>
      <c r="BE92" s="3"/>
      <c r="BF92" s="3"/>
      <c r="BG92" s="3"/>
      <c r="BH92" s="3"/>
      <c r="BI92" s="3"/>
      <c r="BJ92" s="3"/>
      <c r="BK92" s="3"/>
      <c r="BL92" s="3"/>
      <c r="BM92" s="3"/>
      <c r="BN92" s="3"/>
      <c r="BO92" s="3"/>
      <c r="BP92" s="3"/>
      <c r="BQ92" s="3"/>
    </row>
    <row r="93" spans="1:69" ht="11.25" x14ac:dyDescent="0.2">
      <c r="A93" s="9"/>
      <c r="B93" s="9"/>
      <c r="C93" s="9"/>
      <c r="D93" s="9"/>
      <c r="E93" s="10"/>
      <c r="F93" s="10"/>
      <c r="G93" s="10"/>
      <c r="H93" s="10"/>
      <c r="I93" s="10"/>
      <c r="J93" s="10"/>
      <c r="K93" s="9"/>
      <c r="L93" s="64"/>
      <c r="M93" s="39"/>
      <c r="N93" s="39"/>
      <c r="O93" s="39"/>
      <c r="P93" s="39"/>
      <c r="Q93" s="65"/>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3"/>
      <c r="AV93" s="3"/>
      <c r="AW93" s="3"/>
      <c r="AX93" s="3"/>
      <c r="AY93" s="3"/>
      <c r="AZ93" s="3"/>
      <c r="BA93" s="3"/>
      <c r="BB93" s="3"/>
      <c r="BC93" s="3"/>
      <c r="BD93" s="3"/>
      <c r="BE93" s="3"/>
      <c r="BF93" s="3"/>
      <c r="BG93" s="3"/>
      <c r="BH93" s="3"/>
      <c r="BI93" s="3"/>
      <c r="BJ93" s="3"/>
      <c r="BK93" s="3"/>
      <c r="BL93" s="3"/>
      <c r="BM93" s="3"/>
      <c r="BN93" s="3"/>
      <c r="BO93" s="3"/>
      <c r="BP93" s="3"/>
      <c r="BQ93" s="3"/>
    </row>
    <row r="94" spans="1:69" ht="12" customHeight="1" x14ac:dyDescent="0.2">
      <c r="A94" s="11" t="s">
        <v>96</v>
      </c>
      <c r="B94" s="11" t="s">
        <v>31</v>
      </c>
      <c r="C94" s="11"/>
      <c r="D94" s="9"/>
      <c r="E94" s="9"/>
      <c r="F94" s="9"/>
      <c r="G94" s="9"/>
      <c r="H94" s="9"/>
      <c r="I94" s="9"/>
      <c r="J94" s="9"/>
      <c r="K94" s="9"/>
      <c r="L94" s="308">
        <f>L63+L71+L75+L77+L92</f>
        <v>240778</v>
      </c>
      <c r="M94" s="308">
        <f>M63+M71+M75+M77+M92</f>
        <v>229482</v>
      </c>
      <c r="N94" s="308">
        <f>N63+N71+N75+N77+N92</f>
        <v>238131</v>
      </c>
      <c r="O94" s="308">
        <f>O63+O71+O75+O77+O92</f>
        <v>0</v>
      </c>
      <c r="P94" s="308">
        <f>P63+P71+P75+P77+P92</f>
        <v>0</v>
      </c>
      <c r="Q94" s="310">
        <f>SUM(L94:P94)</f>
        <v>708391</v>
      </c>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3"/>
      <c r="AV94" s="3"/>
      <c r="AW94" s="3"/>
      <c r="AX94" s="3"/>
      <c r="AY94" s="3"/>
      <c r="AZ94" s="3"/>
      <c r="BA94" s="3"/>
      <c r="BB94" s="3"/>
      <c r="BC94" s="3"/>
      <c r="BD94" s="3"/>
      <c r="BE94" s="3"/>
      <c r="BF94" s="3"/>
      <c r="BG94" s="3"/>
      <c r="BH94" s="3"/>
      <c r="BI94" s="3"/>
      <c r="BJ94" s="3"/>
      <c r="BK94" s="3"/>
      <c r="BL94" s="3"/>
      <c r="BM94" s="3"/>
      <c r="BN94" s="3"/>
      <c r="BO94" s="3"/>
      <c r="BP94" s="3"/>
      <c r="BQ94" s="3"/>
    </row>
    <row r="95" spans="1:69" ht="12" customHeight="1" x14ac:dyDescent="0.2">
      <c r="A95" s="11"/>
      <c r="B95" s="197"/>
      <c r="C95" s="197"/>
      <c r="D95" s="6"/>
      <c r="E95" s="6"/>
      <c r="F95" s="6"/>
      <c r="G95" s="6"/>
      <c r="H95" s="6"/>
      <c r="I95" s="6"/>
      <c r="J95" s="6"/>
      <c r="K95" s="9"/>
      <c r="L95" s="7"/>
      <c r="M95" s="7"/>
      <c r="N95" s="7"/>
      <c r="O95" s="7"/>
      <c r="P95" s="7"/>
      <c r="Q95" s="205"/>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3"/>
      <c r="AV95" s="3"/>
      <c r="AW95" s="3"/>
      <c r="AX95" s="3"/>
      <c r="AY95" s="3"/>
      <c r="AZ95" s="3"/>
      <c r="BA95" s="3"/>
      <c r="BB95" s="3"/>
      <c r="BC95" s="3"/>
      <c r="BD95" s="3"/>
      <c r="BE95" s="3"/>
      <c r="BF95" s="3"/>
      <c r="BG95" s="3"/>
      <c r="BH95" s="3"/>
      <c r="BI95" s="3"/>
      <c r="BJ95" s="3"/>
      <c r="BK95" s="3"/>
      <c r="BL95" s="3"/>
      <c r="BM95" s="3"/>
      <c r="BN95" s="3"/>
      <c r="BO95" s="3"/>
      <c r="BP95" s="3"/>
      <c r="BQ95" s="3"/>
    </row>
    <row r="96" spans="1:69" ht="12" customHeight="1" x14ac:dyDescent="0.2">
      <c r="A96" s="11"/>
      <c r="B96" s="180" t="s">
        <v>181</v>
      </c>
      <c r="C96" s="180"/>
      <c r="D96" s="9"/>
      <c r="E96" s="9"/>
      <c r="F96" s="9"/>
      <c r="G96" s="9"/>
      <c r="H96" s="9"/>
      <c r="I96" s="9"/>
      <c r="J96" s="6"/>
      <c r="K96" s="9"/>
      <c r="L96" s="7"/>
      <c r="M96" s="7"/>
      <c r="N96" s="7"/>
      <c r="O96" s="7"/>
      <c r="P96" s="7"/>
      <c r="Q96" s="205"/>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3"/>
      <c r="AV96" s="3"/>
      <c r="AW96" s="3"/>
      <c r="AX96" s="3"/>
      <c r="AY96" s="3"/>
      <c r="AZ96" s="3"/>
      <c r="BA96" s="3"/>
      <c r="BB96" s="3"/>
      <c r="BC96" s="3"/>
      <c r="BD96" s="3"/>
      <c r="BE96" s="3"/>
      <c r="BF96" s="3"/>
      <c r="BG96" s="3"/>
      <c r="BH96" s="3"/>
      <c r="BI96" s="3"/>
      <c r="BJ96" s="3"/>
      <c r="BK96" s="3"/>
      <c r="BL96" s="3"/>
      <c r="BM96" s="3"/>
      <c r="BN96" s="3"/>
      <c r="BO96" s="3"/>
      <c r="BP96" s="3"/>
      <c r="BQ96" s="3"/>
    </row>
    <row r="97" spans="1:69" ht="12" customHeight="1" x14ac:dyDescent="0.2">
      <c r="A97" s="11" t="s">
        <v>33</v>
      </c>
      <c r="B97" s="293" t="s">
        <v>52</v>
      </c>
      <c r="C97" s="197"/>
      <c r="D97" s="25"/>
      <c r="E97" s="9"/>
      <c r="F97" s="9"/>
      <c r="G97" s="9"/>
      <c r="H97" s="9"/>
      <c r="I97" s="413" t="s">
        <v>12</v>
      </c>
      <c r="J97" s="413"/>
      <c r="K97" s="198"/>
      <c r="L97" s="308">
        <f>IF(SUBCONTRACTS!$L$13="One or more of the rows in columns K or B does not have a value","ERR-- SUBS",IF($B$97=MTDC,L94-L71-L77-L91-L86+SUM(SUBCONTRACTS!L3:L12),IF($B$97=TDC,L94,IF($B$97=TFFA,L94,""))))</f>
        <v>165646</v>
      </c>
      <c r="M97" s="308">
        <f>IF(SUBCONTRACTS!$L$13="One or more of the rows in columns K or B does not have a value","ERR-- SUBS",IF($B$97=MTDC,M94-M71-M77-M91-M86+SUM(SUBCONTRACTS!M3:M12),IF($B$97=TDC,M94,IF($B$97=TFFA,M94,""))))</f>
        <v>136232</v>
      </c>
      <c r="N97" s="308">
        <f>IF(SUBCONTRACTS!$L$13="One or more of the rows in columns K or B does not have a value","ERR-- SUBS",IF($B$97=MTDC,N94-N71-N77-N91-N86+SUM(SUBCONTRACTS!N3:N12),IF($B$97=TDC,N94,IF($B$97=TFFA,N94,""))))</f>
        <v>144333</v>
      </c>
      <c r="O97" s="308">
        <f>IF(SUBCONTRACTS!$L$13="One or more of the rows in columns K or B does not have a value","ERR-- SUBS",IF($B$97=MTDC,O94-O71-O77-O91-O86+SUM(SUBCONTRACTS!O3:O12),IF($B$97=TDC,O94,IF($B$97=TFFA,O94,""))))</f>
        <v>0</v>
      </c>
      <c r="P97" s="308">
        <f>IF(SUBCONTRACTS!$L$13="One or more of the rows in columns K or B does not have a value","ERR-- SUBS",IF($B$97=MTDC,P94-P71-P77-P91-P86+SUM(SUBCONTRACTS!P3:P12),IF($B$97=TDC,P94,IF($B$97=TFFA,P94,""))))</f>
        <v>0</v>
      </c>
      <c r="Q97" s="310">
        <f>SUM(L97:P97)</f>
        <v>446211</v>
      </c>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3"/>
      <c r="AV97" s="3"/>
      <c r="AW97" s="3"/>
      <c r="AX97" s="3"/>
      <c r="AY97" s="3"/>
      <c r="AZ97" s="3"/>
      <c r="BA97" s="3"/>
      <c r="BB97" s="3"/>
      <c r="BC97" s="3"/>
      <c r="BD97" s="3"/>
      <c r="BE97" s="3"/>
      <c r="BF97" s="3"/>
      <c r="BG97" s="3"/>
      <c r="BH97" s="3"/>
      <c r="BI97" s="3"/>
      <c r="BJ97" s="3"/>
      <c r="BK97" s="3"/>
      <c r="BL97" s="3"/>
      <c r="BM97" s="3"/>
      <c r="BN97" s="3"/>
      <c r="BO97" s="3"/>
      <c r="BP97" s="3"/>
      <c r="BQ97" s="3"/>
    </row>
    <row r="98" spans="1:69" ht="11.25" customHeight="1" x14ac:dyDescent="0.2">
      <c r="A98" s="11"/>
      <c r="B98" s="199"/>
      <c r="C98" s="199"/>
      <c r="D98" s="406" t="s">
        <v>128</v>
      </c>
      <c r="E98" s="407"/>
      <c r="F98" s="408"/>
      <c r="G98" s="200" t="str">
        <f>IF(D99="Sponsor caps F&amp;A. Enter rate:", "Rate","")</f>
        <v/>
      </c>
      <c r="H98" s="10"/>
      <c r="I98" s="397" t="s">
        <v>117</v>
      </c>
      <c r="J98" s="397"/>
      <c r="K98" s="201"/>
      <c r="L98" s="237">
        <f>VLOOKUP(D99,B120:E127,3,FALSE)</f>
        <v>0.52</v>
      </c>
      <c r="M98" s="238">
        <f>VLOOKUP(D99,B120:H127,4,FALSE)</f>
        <v>0.53</v>
      </c>
      <c r="N98" s="238">
        <f>VLOOKUP(D99,B120:H127,5,FALSE)</f>
        <v>0.53</v>
      </c>
      <c r="O98" s="238">
        <f>VLOOKUP(D99,B120:H127,6,FALSE)</f>
        <v>0.53</v>
      </c>
      <c r="P98" s="238">
        <f>VLOOKUP(D99,B120:H127,7,FALSE)</f>
        <v>0.53</v>
      </c>
      <c r="Q98" s="246"/>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3"/>
      <c r="AV98" s="3"/>
      <c r="AW98" s="3"/>
      <c r="AX98" s="3"/>
      <c r="AY98" s="3"/>
      <c r="AZ98" s="3"/>
      <c r="BA98" s="3"/>
      <c r="BB98" s="3"/>
      <c r="BC98" s="3"/>
      <c r="BD98" s="3"/>
      <c r="BE98" s="3"/>
      <c r="BF98" s="3"/>
      <c r="BG98" s="3"/>
      <c r="BH98" s="3"/>
      <c r="BI98" s="3"/>
      <c r="BJ98" s="3"/>
      <c r="BK98" s="3"/>
      <c r="BL98" s="3"/>
      <c r="BM98" s="3"/>
      <c r="BN98" s="3"/>
      <c r="BO98" s="3"/>
      <c r="BP98" s="3"/>
      <c r="BQ98" s="3"/>
    </row>
    <row r="99" spans="1:69" ht="12.75" customHeight="1" thickBot="1" x14ac:dyDescent="0.25">
      <c r="A99" s="11" t="s">
        <v>32</v>
      </c>
      <c r="B99" s="190" t="s">
        <v>182</v>
      </c>
      <c r="C99" s="190"/>
      <c r="D99" s="400" t="s">
        <v>109</v>
      </c>
      <c r="E99" s="401"/>
      <c r="F99" s="402"/>
      <c r="G99" s="236"/>
      <c r="H99" s="243" t="str">
        <f>IF(AND($B$97="Total Federal Funds Allowable",$D$99="Sponsor caps F&amp;A. Enter rate:"),("is the TFFA Capped Rate"),"")</f>
        <v/>
      </c>
      <c r="I99" s="242"/>
      <c r="J99" s="242"/>
      <c r="K99" s="9"/>
      <c r="L99" s="312">
        <f>ROUND(IF($B$97=MTDC,L$97*VLOOKUP($D$99,$B$120:$H$127,3,FALSE),IF($B$97=TDC,L$97*VLOOKUP($D$99,$B$120:$H$127,3,FALSE),IF($B$97=TFFA,L$97*(VLOOKUP($D$99,$B$120:$H$127,3,FALSE)/(1-VLOOKUP($D$99,$B$120:$H$127,3,FALSE)))))),0)</f>
        <v>86136</v>
      </c>
      <c r="M99" s="312">
        <f>ROUND(IF($B$97=MTDC,M$97*VLOOKUP($D$99,$B$120:$H$127,4,FALSE),IF($B$97=TDC,M$97*VLOOKUP($D$99,$B$120:$H$127,4,FALSE),IF($B$97=TFFA,M$97*(VLOOKUP($D$99,$B$120:$H$127,4,FALSE)/(1-VLOOKUP($D$99,$B$120:$H$127,4,FALSE)))))),0)</f>
        <v>72203</v>
      </c>
      <c r="N99" s="312">
        <f>ROUND(IF($B$97=MTDC,N$97*VLOOKUP($D$99,$B$120:$H$127,5,FALSE),IF($B$97=TDC,N$97*VLOOKUP($D$99,$B$120:$H$127,5,FALSE),IF($B$97=TFFA,N$97*(VLOOKUP($D$99,$B$120:$H$127,5,FALSE)/(1-VLOOKUP($D$99,$B$120:$H$127,5,FALSE)))))),0)</f>
        <v>76496</v>
      </c>
      <c r="O99" s="312">
        <f>ROUND(IF($B$97=MTDC,O$97*VLOOKUP($D$99,$B$120:$H$127,6,FALSE),IF($B$97=TDC,O$97*VLOOKUP($D$99,$B$120:$H$127,6,FALSE),IF($B$97=TFFA,O$97*(VLOOKUP($D$99,$B$120:$H$127,6,FALSE)/(1-VLOOKUP($D$99,$B$120:$H$127,6,FALSE)))))),0)</f>
        <v>0</v>
      </c>
      <c r="P99" s="312">
        <f>ROUND(IF($B$97=MTDC,P$97*VLOOKUP($D$99,$B$120:$H$127,7,FALSE),IF($B$97=TDC,P$97*VLOOKUP($D$99,$B$120:$H$127,7,FALSE),IF($B$97=TFFA,P$97*(VLOOKUP($D$99,$B$120:$H$127,7,FALSE)/(1-VLOOKUP($D$99,$B$120:$H$127,7,FALSE)))))),0)</f>
        <v>0</v>
      </c>
      <c r="Q99" s="313">
        <f>SUM(L99:P99)</f>
        <v>234835</v>
      </c>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3"/>
      <c r="AV99" s="3"/>
      <c r="AW99" s="3"/>
      <c r="AX99" s="3"/>
      <c r="AY99" s="3"/>
      <c r="AZ99" s="3"/>
      <c r="BA99" s="3"/>
      <c r="BB99" s="3"/>
      <c r="BC99" s="3"/>
      <c r="BD99" s="3"/>
      <c r="BE99" s="3"/>
      <c r="BF99" s="3"/>
      <c r="BG99" s="3"/>
      <c r="BH99" s="3"/>
      <c r="BI99" s="3"/>
      <c r="BJ99" s="3"/>
      <c r="BK99" s="3"/>
      <c r="BL99" s="3"/>
      <c r="BM99" s="3"/>
      <c r="BN99" s="3"/>
      <c r="BO99" s="3"/>
      <c r="BP99" s="3"/>
      <c r="BQ99" s="3"/>
    </row>
    <row r="100" spans="1:69" ht="12" thickTop="1" x14ac:dyDescent="0.2">
      <c r="A100" s="11" t="s">
        <v>35</v>
      </c>
      <c r="B100" s="11" t="s">
        <v>13</v>
      </c>
      <c r="C100" s="11"/>
      <c r="D100" s="202"/>
      <c r="E100" s="11"/>
      <c r="F100" s="11"/>
      <c r="G100" s="244" t="str">
        <f>IF(AND($B$97="Total Federal Funds Allowable",$D$99="Sponsor caps F&amp;A. Enter rate:"),SUM($G$99/(1-$G$99)),"")</f>
        <v/>
      </c>
      <c r="H100" s="243" t="str">
        <f>IF(AND($B$97="Total Federal Funds Allowable",$D$99="Sponsor caps F&amp;A. Enter rate:"),("is the TDC Equivalent Rate"),"")</f>
        <v/>
      </c>
      <c r="I100" s="245"/>
      <c r="J100" s="245"/>
      <c r="K100" s="11"/>
      <c r="L100" s="314">
        <f>L94+L99</f>
        <v>326914</v>
      </c>
      <c r="M100" s="314">
        <f>M94+M99</f>
        <v>301685</v>
      </c>
      <c r="N100" s="314">
        <f>N94+N99</f>
        <v>314627</v>
      </c>
      <c r="O100" s="314">
        <f>O94+O99</f>
        <v>0</v>
      </c>
      <c r="P100" s="314">
        <f>P94+P99</f>
        <v>0</v>
      </c>
      <c r="Q100" s="314">
        <f>SUM(L100:P100)</f>
        <v>943226</v>
      </c>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3"/>
      <c r="AV100" s="3"/>
      <c r="AW100" s="3"/>
      <c r="AX100" s="3"/>
      <c r="AY100" s="3"/>
      <c r="AZ100" s="3"/>
      <c r="BA100" s="3"/>
      <c r="BB100" s="3"/>
      <c r="BC100" s="3"/>
      <c r="BD100" s="3"/>
      <c r="BE100" s="3"/>
      <c r="BF100" s="3"/>
      <c r="BG100" s="3"/>
      <c r="BH100" s="3"/>
      <c r="BI100" s="3"/>
      <c r="BJ100" s="3"/>
      <c r="BK100" s="3"/>
      <c r="BL100" s="3"/>
      <c r="BM100" s="3"/>
      <c r="BN100" s="3"/>
      <c r="BO100" s="3"/>
      <c r="BP100" s="3"/>
      <c r="BQ100" s="3"/>
    </row>
    <row r="101" spans="1:69" ht="12" thickBot="1" x14ac:dyDescent="0.25">
      <c r="A101" s="8"/>
      <c r="B101" s="8"/>
      <c r="C101" s="8"/>
      <c r="D101" s="8"/>
      <c r="E101" s="8"/>
      <c r="F101" s="8"/>
      <c r="G101" s="8"/>
      <c r="H101" s="8"/>
      <c r="I101" s="8"/>
      <c r="J101" s="8"/>
      <c r="K101" s="8"/>
      <c r="L101" s="212"/>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3"/>
      <c r="AV101" s="3"/>
      <c r="AW101" s="3"/>
      <c r="AX101" s="3"/>
      <c r="AY101" s="3"/>
      <c r="AZ101" s="3"/>
      <c r="BA101" s="3"/>
      <c r="BB101" s="3"/>
      <c r="BC101" s="3"/>
      <c r="BD101" s="3"/>
      <c r="BE101" s="3"/>
      <c r="BF101" s="3"/>
      <c r="BG101" s="3"/>
      <c r="BH101" s="3"/>
      <c r="BI101" s="3"/>
      <c r="BJ101" s="3"/>
      <c r="BK101" s="3"/>
      <c r="BL101" s="3"/>
      <c r="BM101" s="3"/>
      <c r="BN101" s="3"/>
      <c r="BO101" s="3"/>
    </row>
    <row r="102" spans="1:69" s="6" customFormat="1" ht="16.5" customHeight="1" x14ac:dyDescent="0.2">
      <c r="A102" s="54"/>
      <c r="B102" s="55" t="s">
        <v>108</v>
      </c>
      <c r="C102" s="55"/>
      <c r="D102" s="56"/>
      <c r="E102" s="56"/>
      <c r="F102" s="56"/>
      <c r="G102" s="56"/>
      <c r="H102" s="56"/>
      <c r="I102" s="56"/>
      <c r="J102" s="57"/>
      <c r="K102" s="9"/>
      <c r="L102" s="214"/>
      <c r="M102" s="214"/>
      <c r="N102" s="214"/>
      <c r="O102" s="214"/>
      <c r="P102" s="214"/>
      <c r="Q102" s="214"/>
      <c r="R102" s="213"/>
      <c r="S102" s="213"/>
      <c r="T102" s="213"/>
      <c r="U102" s="213"/>
      <c r="V102" s="213"/>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10"/>
      <c r="AV102" s="10"/>
      <c r="AW102" s="10"/>
      <c r="AX102" s="10"/>
      <c r="AY102" s="10"/>
      <c r="AZ102" s="10"/>
      <c r="BA102" s="10"/>
      <c r="BB102" s="10"/>
      <c r="BC102" s="10"/>
      <c r="BD102" s="10"/>
      <c r="BE102" s="10"/>
      <c r="BF102" s="10"/>
      <c r="BG102" s="10"/>
      <c r="BH102" s="10"/>
      <c r="BI102" s="10"/>
      <c r="BJ102" s="10"/>
      <c r="BK102" s="10"/>
      <c r="BL102" s="10"/>
      <c r="BM102" s="10"/>
      <c r="BN102" s="10"/>
      <c r="BO102" s="10"/>
    </row>
    <row r="103" spans="1:69" s="6" customFormat="1" ht="5.25" customHeight="1" x14ac:dyDescent="0.2">
      <c r="A103" s="52"/>
      <c r="J103" s="53"/>
      <c r="K103" s="9"/>
      <c r="L103" s="215"/>
      <c r="M103" s="214"/>
      <c r="N103" s="214"/>
      <c r="O103" s="214"/>
      <c r="P103" s="214"/>
      <c r="Q103" s="214"/>
      <c r="R103" s="213"/>
      <c r="S103" s="213"/>
      <c r="T103" s="213"/>
      <c r="U103" s="213"/>
      <c r="V103" s="213"/>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10"/>
      <c r="AV103" s="10"/>
      <c r="AW103" s="10"/>
      <c r="AX103" s="10"/>
      <c r="AY103" s="10"/>
      <c r="AZ103" s="10"/>
      <c r="BA103" s="10"/>
      <c r="BB103" s="10"/>
      <c r="BC103" s="10"/>
      <c r="BD103" s="10"/>
      <c r="BE103" s="10"/>
      <c r="BF103" s="10"/>
      <c r="BG103" s="10"/>
      <c r="BH103" s="10"/>
      <c r="BI103" s="10"/>
      <c r="BJ103" s="10"/>
      <c r="BK103" s="10"/>
      <c r="BL103" s="10"/>
      <c r="BM103" s="10"/>
      <c r="BN103" s="10"/>
      <c r="BO103" s="10"/>
    </row>
    <row r="104" spans="1:69" s="6" customFormat="1" ht="21.75" customHeight="1" x14ac:dyDescent="0.2">
      <c r="A104" s="27"/>
      <c r="B104" s="44" t="s">
        <v>131</v>
      </c>
      <c r="C104" s="44"/>
      <c r="D104" s="316" t="s">
        <v>107</v>
      </c>
      <c r="E104" s="294" t="s">
        <v>184</v>
      </c>
      <c r="F104" s="265" t="s">
        <v>185</v>
      </c>
      <c r="G104" s="318" t="s">
        <v>132</v>
      </c>
      <c r="H104" s="319"/>
      <c r="I104" s="319"/>
      <c r="J104" s="319"/>
      <c r="K104" s="251"/>
      <c r="L104" s="267"/>
      <c r="M104" s="216"/>
      <c r="N104" s="217"/>
      <c r="O104" s="214"/>
      <c r="P104" s="214"/>
      <c r="Q104" s="214"/>
      <c r="R104" s="214"/>
      <c r="S104" s="210"/>
      <c r="T104" s="210"/>
      <c r="U104" s="210"/>
      <c r="V104" s="210"/>
      <c r="W104" s="210"/>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row>
    <row r="105" spans="1:69" s="6" customFormat="1" ht="12.6" customHeight="1" x14ac:dyDescent="0.2">
      <c r="A105" s="27"/>
      <c r="B105" s="9" t="s">
        <v>6</v>
      </c>
      <c r="C105" s="9"/>
      <c r="D105" s="317">
        <v>0.51</v>
      </c>
      <c r="E105" s="295">
        <v>0.52</v>
      </c>
      <c r="F105" s="266">
        <v>0.53</v>
      </c>
      <c r="G105" s="320" t="s">
        <v>34</v>
      </c>
      <c r="H105" s="321" t="s">
        <v>52</v>
      </c>
      <c r="I105" s="321"/>
      <c r="J105" s="322"/>
      <c r="K105" s="29"/>
      <c r="L105" s="10"/>
      <c r="M105" s="217"/>
      <c r="N105" s="253"/>
      <c r="O105" s="214"/>
      <c r="P105" s="214"/>
      <c r="Q105" s="214"/>
      <c r="R105" s="214"/>
      <c r="S105" s="210"/>
      <c r="T105" s="210"/>
      <c r="U105" s="210"/>
      <c r="V105" s="210"/>
      <c r="W105" s="210"/>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row>
    <row r="106" spans="1:69" s="6" customFormat="1" ht="12.6" customHeight="1" x14ac:dyDescent="0.2">
      <c r="A106" s="27"/>
      <c r="B106" s="9" t="s">
        <v>7</v>
      </c>
      <c r="C106" s="9"/>
      <c r="D106" s="317">
        <v>0.26</v>
      </c>
      <c r="E106" s="295">
        <v>0.26</v>
      </c>
      <c r="F106" s="266">
        <v>0.26</v>
      </c>
      <c r="G106" s="320" t="s">
        <v>50</v>
      </c>
      <c r="H106" s="321" t="s">
        <v>31</v>
      </c>
      <c r="I106" s="323"/>
      <c r="J106" s="324"/>
      <c r="K106" s="29"/>
      <c r="L106" s="10"/>
      <c r="M106" s="217"/>
      <c r="N106" s="253"/>
      <c r="O106" s="214"/>
      <c r="P106" s="214"/>
      <c r="Q106" s="214"/>
      <c r="R106" s="214"/>
      <c r="S106" s="210"/>
      <c r="T106" s="210"/>
      <c r="U106" s="210"/>
      <c r="V106" s="210"/>
      <c r="W106" s="210"/>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row>
    <row r="107" spans="1:69" s="6" customFormat="1" ht="12.6" customHeight="1" x14ac:dyDescent="0.2">
      <c r="A107" s="27"/>
      <c r="B107" s="9" t="s">
        <v>8</v>
      </c>
      <c r="C107" s="9"/>
      <c r="D107" s="317">
        <v>0.53</v>
      </c>
      <c r="E107" s="295">
        <v>0.54</v>
      </c>
      <c r="F107" s="266">
        <v>0.54</v>
      </c>
      <c r="G107" s="320" t="s">
        <v>51</v>
      </c>
      <c r="H107" s="321" t="s">
        <v>53</v>
      </c>
      <c r="I107" s="321"/>
      <c r="J107" s="322"/>
      <c r="K107" s="29"/>
      <c r="L107" s="10"/>
      <c r="M107" s="215"/>
      <c r="N107" s="214"/>
      <c r="O107" s="214"/>
      <c r="P107" s="214"/>
      <c r="Q107" s="214"/>
      <c r="R107" s="214"/>
      <c r="S107" s="210"/>
      <c r="T107" s="210"/>
      <c r="U107" s="210"/>
      <c r="V107" s="210"/>
      <c r="W107" s="210"/>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row>
    <row r="108" spans="1:69" s="6" customFormat="1" ht="12" x14ac:dyDescent="0.2">
      <c r="A108" s="27"/>
      <c r="B108" s="9" t="s">
        <v>9</v>
      </c>
      <c r="C108" s="9"/>
      <c r="D108" s="317">
        <v>0.26</v>
      </c>
      <c r="E108" s="295">
        <v>0.26</v>
      </c>
      <c r="F108" s="266">
        <v>0.26</v>
      </c>
      <c r="G108" s="321"/>
      <c r="H108" s="321"/>
      <c r="I108" s="321"/>
      <c r="J108" s="322"/>
      <c r="K108" s="29"/>
      <c r="L108" s="10"/>
      <c r="M108" s="10"/>
      <c r="N108" s="10"/>
      <c r="O108" s="10"/>
      <c r="P108" s="10"/>
      <c r="Q108" s="10"/>
      <c r="R108" s="10"/>
      <c r="S108" s="210"/>
      <c r="T108" s="210"/>
      <c r="U108" s="210"/>
      <c r="V108" s="210"/>
      <c r="W108" s="210"/>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row>
    <row r="109" spans="1:69" s="6" customFormat="1" ht="12" x14ac:dyDescent="0.2">
      <c r="A109" s="27"/>
      <c r="B109" s="9" t="s">
        <v>10</v>
      </c>
      <c r="C109" s="9"/>
      <c r="D109" s="317">
        <v>0.38</v>
      </c>
      <c r="E109" s="295">
        <v>0.36</v>
      </c>
      <c r="F109" s="266">
        <v>0.36</v>
      </c>
      <c r="G109" s="321"/>
      <c r="H109" s="321"/>
      <c r="I109" s="321"/>
      <c r="J109" s="322"/>
      <c r="K109" s="29"/>
      <c r="L109" s="10"/>
      <c r="M109" s="215"/>
      <c r="N109" s="214"/>
      <c r="O109" s="214"/>
      <c r="P109" s="214"/>
      <c r="Q109" s="214"/>
      <c r="R109" s="214"/>
      <c r="S109" s="210"/>
      <c r="T109" s="210"/>
      <c r="U109" s="210"/>
      <c r="V109" s="210"/>
      <c r="W109" s="210"/>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row>
    <row r="110" spans="1:69" s="6" customFormat="1" ht="12" x14ac:dyDescent="0.2">
      <c r="A110" s="29"/>
      <c r="B110" s="9" t="s">
        <v>11</v>
      </c>
      <c r="C110" s="9"/>
      <c r="D110" s="317">
        <v>0.26</v>
      </c>
      <c r="E110" s="295">
        <v>0.26</v>
      </c>
      <c r="F110" s="266">
        <v>0.26</v>
      </c>
      <c r="G110" s="325"/>
      <c r="H110" s="325"/>
      <c r="I110" s="325"/>
      <c r="J110" s="326"/>
      <c r="K110" s="252"/>
      <c r="L110" s="268"/>
      <c r="M110" s="215"/>
      <c r="N110" s="214"/>
      <c r="O110" s="214"/>
      <c r="P110" s="214"/>
      <c r="Q110" s="214"/>
      <c r="R110" s="214"/>
      <c r="S110" s="210"/>
      <c r="T110" s="210"/>
      <c r="U110" s="210"/>
      <c r="V110" s="210"/>
      <c r="W110" s="210"/>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row>
    <row r="111" spans="1:69" s="6" customFormat="1" ht="5.25" customHeight="1" x14ac:dyDescent="0.2">
      <c r="A111" s="46"/>
      <c r="B111" s="39"/>
      <c r="C111" s="39"/>
      <c r="D111" s="40"/>
      <c r="E111" s="41"/>
      <c r="F111" s="41"/>
      <c r="G111" s="41"/>
      <c r="H111" s="41"/>
      <c r="I111" s="41"/>
      <c r="J111" s="47"/>
      <c r="K111" s="31"/>
      <c r="L111" s="215"/>
      <c r="M111" s="218"/>
      <c r="N111" s="218"/>
      <c r="O111" s="218"/>
      <c r="P111" s="218"/>
      <c r="Q111" s="218"/>
      <c r="R111" s="210"/>
      <c r="S111" s="210"/>
      <c r="T111" s="210"/>
      <c r="U111" s="210"/>
      <c r="V111" s="210"/>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row>
    <row r="112" spans="1:69" s="6" customFormat="1" ht="6.75" customHeight="1" x14ac:dyDescent="0.2">
      <c r="A112" s="48"/>
      <c r="B112" s="42"/>
      <c r="C112" s="42"/>
      <c r="D112" s="43"/>
      <c r="E112" s="43"/>
      <c r="F112" s="43"/>
      <c r="G112" s="43"/>
      <c r="H112" s="43"/>
      <c r="I112" s="43"/>
      <c r="J112" s="49"/>
      <c r="K112" s="31"/>
      <c r="L112" s="215"/>
      <c r="M112" s="218"/>
      <c r="N112" s="218"/>
      <c r="O112" s="218"/>
      <c r="P112" s="218"/>
      <c r="Q112" s="218"/>
      <c r="R112" s="210"/>
      <c r="S112" s="210"/>
      <c r="T112" s="210"/>
      <c r="U112" s="210"/>
      <c r="V112" s="210"/>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row>
    <row r="113" spans="1:67" s="6" customFormat="1" ht="12.75" customHeight="1" x14ac:dyDescent="0.2">
      <c r="A113" s="78">
        <v>1</v>
      </c>
      <c r="B113" s="11" t="s">
        <v>59</v>
      </c>
      <c r="C113" s="11"/>
      <c r="D113" s="31"/>
      <c r="E113" s="31"/>
      <c r="F113" s="31"/>
      <c r="G113" s="31"/>
      <c r="H113" s="31"/>
      <c r="I113" s="31"/>
      <c r="J113" s="50"/>
      <c r="K113" s="31"/>
      <c r="L113" s="215"/>
      <c r="M113" s="218"/>
      <c r="N113" s="218"/>
      <c r="O113" s="218"/>
      <c r="P113" s="218"/>
      <c r="Q113" s="218"/>
      <c r="R113" s="210"/>
      <c r="S113" s="210"/>
      <c r="T113" s="210"/>
      <c r="U113" s="210"/>
      <c r="V113" s="210"/>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row>
    <row r="114" spans="1:67" s="6" customFormat="1" ht="12.75" customHeight="1" x14ac:dyDescent="0.2">
      <c r="A114" s="27"/>
      <c r="B114" s="9" t="s">
        <v>60</v>
      </c>
      <c r="C114" s="9"/>
      <c r="D114" s="31"/>
      <c r="E114" s="31"/>
      <c r="F114" s="31"/>
      <c r="G114" s="31"/>
      <c r="H114" s="9"/>
      <c r="I114" s="31"/>
      <c r="J114" s="50"/>
      <c r="K114" s="31"/>
      <c r="L114" s="215"/>
      <c r="M114" s="218"/>
      <c r="N114" s="218"/>
      <c r="O114" s="218"/>
      <c r="P114" s="218"/>
      <c r="Q114" s="218"/>
      <c r="R114" s="210"/>
      <c r="S114" s="210"/>
      <c r="T114" s="210"/>
      <c r="U114" s="210"/>
      <c r="V114" s="210"/>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row>
    <row r="115" spans="1:67" s="6" customFormat="1" ht="12" x14ac:dyDescent="0.2">
      <c r="A115" s="27"/>
      <c r="B115" s="10" t="s">
        <v>179</v>
      </c>
      <c r="C115" s="9"/>
      <c r="D115" s="31"/>
      <c r="E115" s="31"/>
      <c r="F115" s="31"/>
      <c r="G115" s="31"/>
      <c r="H115" s="9"/>
      <c r="I115" s="31"/>
      <c r="J115" s="50"/>
      <c r="K115" s="31"/>
      <c r="L115" s="215"/>
      <c r="M115" s="218"/>
      <c r="N115" s="218"/>
      <c r="O115" s="218"/>
      <c r="P115" s="218"/>
      <c r="Q115" s="218"/>
      <c r="R115" s="210"/>
      <c r="S115" s="210"/>
      <c r="T115" s="210"/>
      <c r="U115" s="210"/>
      <c r="V115" s="210"/>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row>
    <row r="116" spans="1:67" s="6" customFormat="1" ht="14.25" customHeight="1" x14ac:dyDescent="0.2">
      <c r="A116" s="29"/>
      <c r="B116" s="233" t="s">
        <v>180</v>
      </c>
      <c r="C116" s="28"/>
      <c r="D116" s="9"/>
      <c r="E116" s="9"/>
      <c r="F116" s="9"/>
      <c r="G116" s="9"/>
      <c r="H116" s="9"/>
      <c r="I116" s="9"/>
      <c r="J116" s="45"/>
      <c r="K116" s="9"/>
      <c r="L116" s="215"/>
      <c r="M116" s="214"/>
      <c r="N116" s="214"/>
      <c r="O116" s="214"/>
      <c r="P116" s="214"/>
      <c r="Q116" s="214"/>
      <c r="R116" s="210"/>
      <c r="S116" s="210"/>
      <c r="T116" s="210"/>
      <c r="U116" s="210"/>
      <c r="V116" s="210"/>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row>
    <row r="117" spans="1:67" s="6" customFormat="1" ht="12.75" customHeight="1" thickBot="1" x14ac:dyDescent="0.25">
      <c r="A117" s="74"/>
      <c r="B117" s="75" t="s">
        <v>178</v>
      </c>
      <c r="C117" s="75"/>
      <c r="D117" s="30"/>
      <c r="E117" s="30"/>
      <c r="F117" s="30"/>
      <c r="G117" s="30"/>
      <c r="H117" s="30"/>
      <c r="I117" s="30"/>
      <c r="J117" s="51"/>
      <c r="K117" s="9"/>
      <c r="L117" s="215"/>
      <c r="M117" s="214"/>
      <c r="N117" s="214"/>
      <c r="O117" s="214"/>
      <c r="P117" s="214"/>
      <c r="Q117" s="214"/>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row>
    <row r="118" spans="1:67" s="6" customFormat="1" ht="12" x14ac:dyDescent="0.2">
      <c r="A118" s="169"/>
      <c r="B118" s="169">
        <v>1</v>
      </c>
      <c r="C118" s="169"/>
      <c r="D118" s="169"/>
      <c r="E118" s="169"/>
      <c r="F118" s="169"/>
      <c r="G118" s="169"/>
      <c r="H118" s="169"/>
      <c r="I118" s="169"/>
      <c r="J118" s="169"/>
      <c r="K118" s="169"/>
      <c r="L118" s="219"/>
      <c r="M118" s="220"/>
      <c r="N118" s="220"/>
      <c r="O118" s="214"/>
      <c r="P118" s="214"/>
      <c r="Q118" s="214"/>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row>
    <row r="119" spans="1:67" s="6" customFormat="1" ht="12" x14ac:dyDescent="0.2">
      <c r="A119" s="169"/>
      <c r="B119" s="169"/>
      <c r="C119" s="169"/>
      <c r="D119" s="169" t="s">
        <v>115</v>
      </c>
      <c r="E119" s="169" t="s">
        <v>118</v>
      </c>
      <c r="F119" s="169" t="s">
        <v>119</v>
      </c>
      <c r="G119" s="169" t="s">
        <v>120</v>
      </c>
      <c r="H119" s="169" t="s">
        <v>121</v>
      </c>
      <c r="I119" s="169" t="s">
        <v>116</v>
      </c>
      <c r="J119" s="169"/>
      <c r="K119" s="169"/>
      <c r="L119" s="228"/>
      <c r="M119" s="169"/>
      <c r="N119" s="229"/>
      <c r="O119" s="10"/>
      <c r="P119" s="10"/>
      <c r="Q119" s="10"/>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row>
    <row r="120" spans="1:67" s="6" customFormat="1" ht="12" x14ac:dyDescent="0.2">
      <c r="A120" s="169"/>
      <c r="B120" s="169" t="s">
        <v>109</v>
      </c>
      <c r="C120" s="169"/>
      <c r="D120" s="254">
        <f t="shared" ref="D120:D125" si="48">IF($D$5&gt;DATE(2013, 1, 1),IF($D$5&gt;DATE(2020, 6, 30), IF($D$5&gt;DATE(2021, 6, 30), $F105, $E105), $D105),"ENTER START")</f>
        <v>0.52</v>
      </c>
      <c r="E120" s="255">
        <f t="shared" ref="E120:E125" si="49">IF($D$5=0, "DATE IN CELL", IF(DATE(YEAR($D$5)+1, MONTH($D$5), DAY($D$5))&gt;DATE(2021, 6, 30),$F105, IF(AND(DATE(YEAR($D$5)+1, MONTH($D$5), DAY($D$5))&gt;DATE(2020, 6, 30),(DATE(YEAR($D$5)+1, MONTH($D$5), DAY($D$5))&lt;DATE(2021, 7, 1))), $E105, $D105)))</f>
        <v>0.53</v>
      </c>
      <c r="F120" s="255">
        <f t="shared" ref="F120:F125" si="50">IF($D$5=0, "D5     !!!", IF(DATE(YEAR($D$5)+2, MONTH($D$5), DAY($D$5))&gt;DATE(2021, 6, 30),$F105, IF(AND(DATE(YEAR($D$5)+2, MONTH($D$5), DAY($D$5))&gt;DATE(2020, 6, 30),(DATE(YEAR($D$5)+2, MONTH($D$5), DAY($D$5))&lt;DATE(2021, 7, 1))), $E105, $D105)))</f>
        <v>0.53</v>
      </c>
      <c r="G120" s="255">
        <f t="shared" ref="G120:G125" si="51">IF($D$5=0, "!!!", IF(DATE(YEAR($D$5)+3, MONTH($D$5), DAY($D$5))&gt;DATE(2021, 6, 30),$F105, IF(AND(DATE(YEAR($D$5)+3, MONTH($D$5), DAY($D$5))&gt;DATE(2020, 6, 30),(DATE(YEAR($D$5)+3, MONTH($D$5), DAY($D$5))&lt;DATE(2021, 7, 1))), $E105, $D105)))</f>
        <v>0.53</v>
      </c>
      <c r="H120" s="255">
        <f t="shared" ref="H120:H125" si="52">IF($D$5=0, "!!!", IF(DATE(YEAR($D$5)+4, MONTH($D$5), DAY($D$5))&gt;DATE(2021, 6, 30),$F105, IF(AND(DATE(YEAR($D$5)+4, MONTH($D$5), DAY($D$5))&gt;DATE(2020, 6, 30),(DATE(YEAR($D$5)+4, MONTH($D$5), DAY($D$5))&lt;DATE(2021, 7, 1))), $E105, $D105)))</f>
        <v>0.53</v>
      </c>
      <c r="I120" s="169"/>
      <c r="J120" s="169"/>
      <c r="K120" s="169"/>
      <c r="L120" s="228"/>
      <c r="M120" s="169"/>
      <c r="N120" s="229"/>
      <c r="O120" s="10"/>
      <c r="P120" s="10"/>
      <c r="Q120" s="10"/>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67" s="6" customFormat="1" ht="12" x14ac:dyDescent="0.2">
      <c r="A121" s="169"/>
      <c r="B121" s="169" t="s">
        <v>110</v>
      </c>
      <c r="C121" s="169"/>
      <c r="D121" s="254">
        <f t="shared" si="48"/>
        <v>0.26</v>
      </c>
      <c r="E121" s="255">
        <f t="shared" si="49"/>
        <v>0.26</v>
      </c>
      <c r="F121" s="255">
        <f t="shared" si="50"/>
        <v>0.26</v>
      </c>
      <c r="G121" s="255">
        <f t="shared" si="51"/>
        <v>0.26</v>
      </c>
      <c r="H121" s="255">
        <f t="shared" si="52"/>
        <v>0.26</v>
      </c>
      <c r="I121" s="169"/>
      <c r="J121" s="169"/>
      <c r="K121" s="169"/>
      <c r="L121" s="230"/>
      <c r="M121" s="169"/>
      <c r="N121" s="229"/>
      <c r="O121" s="10"/>
      <c r="P121" s="10"/>
      <c r="Q121" s="10"/>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row>
    <row r="122" spans="1:67" s="6" customFormat="1" ht="12" x14ac:dyDescent="0.2">
      <c r="A122" s="169"/>
      <c r="B122" s="169" t="s">
        <v>111</v>
      </c>
      <c r="C122" s="169"/>
      <c r="D122" s="254">
        <f t="shared" si="48"/>
        <v>0.54</v>
      </c>
      <c r="E122" s="255">
        <f t="shared" si="49"/>
        <v>0.54</v>
      </c>
      <c r="F122" s="255">
        <f t="shared" si="50"/>
        <v>0.54</v>
      </c>
      <c r="G122" s="255">
        <f t="shared" si="51"/>
        <v>0.54</v>
      </c>
      <c r="H122" s="255">
        <f t="shared" si="52"/>
        <v>0.54</v>
      </c>
      <c r="I122" s="169"/>
      <c r="J122" s="169"/>
      <c r="K122" s="169"/>
      <c r="L122" s="228"/>
      <c r="M122" s="169"/>
      <c r="N122" s="229"/>
      <c r="O122" s="10"/>
      <c r="P122" s="10"/>
      <c r="Q122" s="10"/>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row>
    <row r="123" spans="1:67" s="6" customFormat="1" ht="12" x14ac:dyDescent="0.2">
      <c r="A123" s="264"/>
      <c r="B123" s="169" t="s">
        <v>112</v>
      </c>
      <c r="C123" s="169"/>
      <c r="D123" s="254">
        <f t="shared" si="48"/>
        <v>0.26</v>
      </c>
      <c r="E123" s="255">
        <f t="shared" si="49"/>
        <v>0.26</v>
      </c>
      <c r="F123" s="255">
        <f t="shared" si="50"/>
        <v>0.26</v>
      </c>
      <c r="G123" s="255">
        <f t="shared" si="51"/>
        <v>0.26</v>
      </c>
      <c r="H123" s="255">
        <f t="shared" si="52"/>
        <v>0.26</v>
      </c>
      <c r="I123" s="169"/>
      <c r="J123" s="169"/>
      <c r="K123" s="169"/>
      <c r="L123" s="231"/>
      <c r="M123" s="169"/>
      <c r="N123" s="229"/>
      <c r="O123" s="10"/>
      <c r="P123" s="10"/>
      <c r="Q123" s="10"/>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row>
    <row r="124" spans="1:67" s="6" customFormat="1" ht="12" x14ac:dyDescent="0.2">
      <c r="A124" s="169"/>
      <c r="B124" s="169" t="s">
        <v>113</v>
      </c>
      <c r="C124" s="169"/>
      <c r="D124" s="254">
        <f t="shared" si="48"/>
        <v>0.36</v>
      </c>
      <c r="E124" s="255">
        <f t="shared" si="49"/>
        <v>0.36</v>
      </c>
      <c r="F124" s="255">
        <f t="shared" si="50"/>
        <v>0.36</v>
      </c>
      <c r="G124" s="255">
        <f t="shared" si="51"/>
        <v>0.36</v>
      </c>
      <c r="H124" s="255">
        <f t="shared" si="52"/>
        <v>0.36</v>
      </c>
      <c r="I124" s="169"/>
      <c r="J124" s="169"/>
      <c r="K124" s="169"/>
      <c r="L124" s="232"/>
      <c r="M124" s="169"/>
      <c r="N124" s="229"/>
      <c r="O124" s="10"/>
      <c r="P124" s="10"/>
      <c r="Q124" s="10"/>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row>
    <row r="125" spans="1:67" ht="12" x14ac:dyDescent="0.2">
      <c r="A125" s="169"/>
      <c r="B125" s="256" t="s">
        <v>114</v>
      </c>
      <c r="C125" s="256"/>
      <c r="D125" s="254">
        <f t="shared" si="48"/>
        <v>0.26</v>
      </c>
      <c r="E125" s="255">
        <f t="shared" si="49"/>
        <v>0.26</v>
      </c>
      <c r="F125" s="255">
        <f t="shared" si="50"/>
        <v>0.26</v>
      </c>
      <c r="G125" s="255">
        <f t="shared" si="51"/>
        <v>0.26</v>
      </c>
      <c r="H125" s="255">
        <f t="shared" si="52"/>
        <v>0.26</v>
      </c>
      <c r="I125" s="169"/>
      <c r="J125" s="169"/>
      <c r="K125" s="169"/>
      <c r="L125" s="232"/>
      <c r="M125" s="169"/>
      <c r="N125" s="229"/>
      <c r="O125" s="10"/>
      <c r="P125" s="10"/>
      <c r="Q125" s="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3"/>
      <c r="AR125" s="3"/>
      <c r="AS125" s="3"/>
      <c r="AT125" s="3"/>
      <c r="AU125" s="3"/>
      <c r="AV125" s="3"/>
      <c r="AW125" s="3"/>
      <c r="AX125" s="3"/>
      <c r="AY125" s="3"/>
      <c r="AZ125" s="3"/>
      <c r="BA125" s="3"/>
      <c r="BB125" s="3"/>
      <c r="BC125" s="3"/>
      <c r="BD125" s="3"/>
      <c r="BE125" s="3"/>
      <c r="BF125" s="3"/>
      <c r="BG125" s="3"/>
      <c r="BH125" s="3"/>
      <c r="BI125" s="3"/>
      <c r="BJ125" s="3"/>
      <c r="BK125" s="3"/>
      <c r="BL125" s="3"/>
      <c r="BM125" s="3"/>
    </row>
    <row r="126" spans="1:67" ht="12" x14ac:dyDescent="0.2">
      <c r="A126" s="169"/>
      <c r="B126" s="169" t="s">
        <v>130</v>
      </c>
      <c r="C126" s="169"/>
      <c r="D126" s="257">
        <f>IF(D5&gt;DATE(2013, 1, 1), 0,"ENTER START")</f>
        <v>0</v>
      </c>
      <c r="E126" s="258">
        <f>IF($D$5&gt;DATE(2013, 1, 1),0,"DATE IN CELL")</f>
        <v>0</v>
      </c>
      <c r="F126" s="258">
        <f>IF($D$5&gt;DATE(2013, 1, 1),0,"D5            !!!")</f>
        <v>0</v>
      </c>
      <c r="G126" s="258">
        <f>IF($D$5&gt;DATE(2013, 1, 1),0,"!!!")</f>
        <v>0</v>
      </c>
      <c r="H126" s="258">
        <f>IF($D$5&gt;DATE(2013, 1, 1),0,"!!!")</f>
        <v>0</v>
      </c>
      <c r="I126" s="259"/>
      <c r="J126" s="169"/>
      <c r="K126" s="169"/>
      <c r="L126" s="232"/>
      <c r="M126" s="169"/>
      <c r="N126" s="229"/>
      <c r="O126" s="10"/>
      <c r="P126" s="10"/>
      <c r="Q126" s="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3"/>
      <c r="AR126" s="3"/>
      <c r="AS126" s="3"/>
      <c r="AT126" s="3"/>
      <c r="AU126" s="3"/>
      <c r="AV126" s="3"/>
      <c r="AW126" s="3"/>
      <c r="AX126" s="3"/>
      <c r="AY126" s="3"/>
      <c r="AZ126" s="3"/>
      <c r="BA126" s="3"/>
      <c r="BB126" s="3"/>
      <c r="BC126" s="3"/>
      <c r="BD126" s="3"/>
      <c r="BE126" s="3"/>
      <c r="BF126" s="3"/>
      <c r="BG126" s="3"/>
      <c r="BH126" s="3"/>
      <c r="BI126" s="3"/>
      <c r="BJ126" s="3"/>
      <c r="BK126" s="3"/>
      <c r="BL126" s="3"/>
      <c r="BM126" s="3"/>
    </row>
    <row r="127" spans="1:67" ht="12" x14ac:dyDescent="0.2">
      <c r="A127" s="169"/>
      <c r="B127" s="169" t="s">
        <v>129</v>
      </c>
      <c r="C127" s="169"/>
      <c r="D127" s="260" t="str">
        <f>IF(D5&gt;DATE(2013, 1, 1), IF(ISBLANK(G99),"ENTER CAPPED",G99),"ENTER START")</f>
        <v>ENTER CAPPED</v>
      </c>
      <c r="E127" s="261" t="str">
        <f>IF($D$5&gt;DATE(2013, 1, 1),IF(ISBLANK(G99),"F&amp;A RATE IN   ",G99),"DATE IN CELL")</f>
        <v xml:space="preserve">F&amp;A RATE IN   </v>
      </c>
      <c r="F127" s="261" t="str">
        <f>IF($D$5&gt;DATE(2013, 1, 1),IF(ISBLANK(G99),"CELL G97        ",G99),"D5            !!!")</f>
        <v xml:space="preserve">CELL G97        </v>
      </c>
      <c r="G127" s="261" t="str">
        <f>IF($D$5&gt;DATE(2013, 1, 1),IF(ISBLANK(G99),"!!! ",G99),"!!!")</f>
        <v xml:space="preserve">!!! </v>
      </c>
      <c r="H127" s="261" t="str">
        <f>IF($D$5&gt;DATE(2013, 1, 1),IF(ISBLANK(G99),"!!! ",G99),"!!!")</f>
        <v xml:space="preserve">!!! </v>
      </c>
      <c r="I127" s="169"/>
      <c r="J127" s="169"/>
      <c r="K127" s="169"/>
      <c r="L127" s="232"/>
      <c r="M127" s="169"/>
      <c r="N127" s="229"/>
      <c r="O127" s="10"/>
      <c r="P127" s="10"/>
      <c r="Q127" s="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3"/>
      <c r="AR127" s="3"/>
      <c r="AS127" s="3"/>
      <c r="AT127" s="3"/>
      <c r="AU127" s="3"/>
      <c r="AV127" s="3"/>
      <c r="AW127" s="3"/>
      <c r="AX127" s="3"/>
      <c r="AY127" s="3"/>
      <c r="AZ127" s="3"/>
      <c r="BA127" s="3"/>
      <c r="BB127" s="3"/>
      <c r="BC127" s="3"/>
      <c r="BD127" s="3"/>
      <c r="BE127" s="3"/>
      <c r="BF127" s="3"/>
      <c r="BG127" s="3"/>
      <c r="BH127" s="3"/>
      <c r="BI127" s="3"/>
      <c r="BJ127" s="3"/>
      <c r="BK127" s="3"/>
      <c r="BL127" s="3"/>
      <c r="BM127" s="3"/>
    </row>
    <row r="128" spans="1:67" ht="12" x14ac:dyDescent="0.2">
      <c r="A128" s="269"/>
      <c r="B128" s="269"/>
      <c r="C128" s="269"/>
      <c r="D128" s="269"/>
      <c r="E128" s="269"/>
      <c r="F128" s="269"/>
      <c r="G128" s="269"/>
      <c r="H128" s="269"/>
      <c r="I128" s="269"/>
      <c r="J128" s="269"/>
      <c r="K128" s="269"/>
      <c r="L128" s="270"/>
      <c r="M128" s="269"/>
      <c r="N128" s="269"/>
      <c r="O128" s="10"/>
      <c r="P128" s="10"/>
      <c r="Q128" s="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3"/>
      <c r="AR128" s="3"/>
      <c r="AS128" s="3"/>
      <c r="AT128" s="3"/>
      <c r="AU128" s="3"/>
      <c r="AV128" s="3"/>
      <c r="AW128" s="3"/>
      <c r="AX128" s="3"/>
      <c r="AY128" s="3"/>
      <c r="AZ128" s="3"/>
      <c r="BA128" s="3"/>
      <c r="BB128" s="3"/>
      <c r="BC128" s="3"/>
      <c r="BD128" s="3"/>
      <c r="BE128" s="3"/>
      <c r="BF128" s="3"/>
      <c r="BG128" s="3"/>
      <c r="BH128" s="3"/>
      <c r="BI128" s="3"/>
      <c r="BJ128" s="3"/>
      <c r="BK128" s="3"/>
      <c r="BL128" s="3"/>
      <c r="BM128" s="3"/>
    </row>
    <row r="129" spans="1:65" ht="12" x14ac:dyDescent="0.2">
      <c r="A129" s="38"/>
      <c r="B129" s="271" t="s">
        <v>172</v>
      </c>
      <c r="C129" s="273"/>
      <c r="D129" s="38"/>
      <c r="E129" s="38"/>
      <c r="F129" s="38"/>
      <c r="G129" s="38"/>
      <c r="H129" s="38"/>
      <c r="I129" s="38"/>
      <c r="J129" s="38"/>
      <c r="K129" s="38"/>
      <c r="L129" s="272"/>
      <c r="M129" s="38"/>
      <c r="N129" s="38"/>
      <c r="O129" s="3"/>
      <c r="P129" s="3"/>
      <c r="Q129" s="3"/>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3"/>
      <c r="AR129" s="3"/>
      <c r="AS129" s="3"/>
      <c r="AT129" s="3"/>
      <c r="AU129" s="3"/>
      <c r="AV129" s="3"/>
      <c r="AW129" s="3"/>
      <c r="AX129" s="3"/>
      <c r="AY129" s="3"/>
      <c r="AZ129" s="3"/>
      <c r="BA129" s="3"/>
      <c r="BB129" s="3"/>
      <c r="BC129" s="3"/>
      <c r="BD129" s="3"/>
      <c r="BE129" s="3"/>
      <c r="BF129" s="3"/>
      <c r="BG129" s="3"/>
      <c r="BH129" s="3"/>
      <c r="BI129" s="3"/>
      <c r="BJ129" s="3"/>
      <c r="BK129" s="3"/>
      <c r="BL129" s="3"/>
      <c r="BM129" s="3"/>
    </row>
    <row r="130" spans="1:65" ht="12" x14ac:dyDescent="0.2">
      <c r="A130" s="5"/>
      <c r="B130" s="5"/>
      <c r="C130" s="5"/>
      <c r="D130" s="5"/>
      <c r="E130" s="5"/>
      <c r="F130" s="5"/>
      <c r="G130" s="38"/>
      <c r="H130" s="5"/>
      <c r="I130" s="5"/>
      <c r="J130" s="5"/>
      <c r="K130" s="5"/>
      <c r="L130" s="36"/>
      <c r="M130" s="5"/>
      <c r="N130" s="5"/>
      <c r="O130" s="3"/>
      <c r="P130" s="3"/>
      <c r="Q130" s="3"/>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3"/>
      <c r="AR130" s="3"/>
      <c r="AS130" s="3"/>
      <c r="AT130" s="3"/>
      <c r="AU130" s="3"/>
      <c r="AV130" s="3"/>
      <c r="AW130" s="3"/>
      <c r="AX130" s="3"/>
      <c r="AY130" s="3"/>
      <c r="AZ130" s="3"/>
      <c r="BA130" s="3"/>
      <c r="BB130" s="3"/>
      <c r="BC130" s="3"/>
      <c r="BD130" s="3"/>
      <c r="BE130" s="3"/>
      <c r="BF130" s="3"/>
      <c r="BG130" s="3"/>
      <c r="BH130" s="3"/>
      <c r="BI130" s="3"/>
      <c r="BJ130" s="3"/>
      <c r="BK130" s="3"/>
      <c r="BL130" s="3"/>
      <c r="BM130" s="3"/>
    </row>
    <row r="131" spans="1:65" ht="12" x14ac:dyDescent="0.2">
      <c r="A131" s="5"/>
      <c r="B131" s="5"/>
      <c r="C131" s="5"/>
      <c r="D131" s="5"/>
      <c r="E131" s="5"/>
      <c r="F131" s="5"/>
      <c r="G131" s="38"/>
      <c r="H131" s="5"/>
      <c r="I131" s="5"/>
      <c r="J131" s="5"/>
      <c r="K131" s="5"/>
      <c r="L131" s="36"/>
      <c r="M131" s="5"/>
      <c r="N131" s="5"/>
      <c r="O131" s="3"/>
      <c r="P131" s="3"/>
      <c r="Q131" s="3"/>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3"/>
      <c r="AR131" s="3"/>
      <c r="AS131" s="3"/>
      <c r="AT131" s="3"/>
      <c r="AU131" s="3"/>
      <c r="AV131" s="3"/>
      <c r="AW131" s="3"/>
      <c r="AX131" s="3"/>
      <c r="AY131" s="3"/>
      <c r="AZ131" s="3"/>
      <c r="BA131" s="3"/>
      <c r="BB131" s="3"/>
      <c r="BC131" s="3"/>
      <c r="BD131" s="3"/>
      <c r="BE131" s="3"/>
      <c r="BF131" s="3"/>
      <c r="BG131" s="3"/>
      <c r="BH131" s="3"/>
      <c r="BI131" s="3"/>
      <c r="BJ131" s="3"/>
      <c r="BK131" s="3"/>
      <c r="BL131" s="3"/>
      <c r="BM131" s="3"/>
    </row>
    <row r="132" spans="1:65" ht="12" x14ac:dyDescent="0.2">
      <c r="A132" s="5"/>
      <c r="B132" s="5"/>
      <c r="C132" s="5"/>
      <c r="D132" s="5"/>
      <c r="E132" s="5"/>
      <c r="F132" s="5"/>
      <c r="G132" s="5"/>
      <c r="H132" s="5"/>
      <c r="I132" s="5"/>
      <c r="J132" s="5"/>
      <c r="K132" s="5"/>
      <c r="L132" s="36"/>
      <c r="M132" s="5"/>
      <c r="N132" s="5"/>
      <c r="O132" s="3"/>
      <c r="P132" s="3"/>
      <c r="Q132" s="3"/>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3"/>
      <c r="AR132" s="3"/>
      <c r="AS132" s="3"/>
      <c r="AT132" s="3"/>
      <c r="AU132" s="3"/>
      <c r="AV132" s="3"/>
      <c r="AW132" s="3"/>
      <c r="AX132" s="3"/>
      <c r="AY132" s="3"/>
      <c r="AZ132" s="3"/>
      <c r="BA132" s="3"/>
      <c r="BB132" s="3"/>
      <c r="BC132" s="3"/>
      <c r="BD132" s="3"/>
      <c r="BE132" s="3"/>
      <c r="BF132" s="3"/>
      <c r="BG132" s="3"/>
      <c r="BH132" s="3"/>
      <c r="BI132" s="3"/>
      <c r="BJ132" s="3"/>
      <c r="BK132" s="3"/>
      <c r="BL132" s="3"/>
      <c r="BM132" s="3"/>
    </row>
    <row r="133" spans="1:65" ht="12" x14ac:dyDescent="0.2">
      <c r="A133" s="5"/>
      <c r="B133" s="5"/>
      <c r="C133" s="5"/>
      <c r="D133" s="5"/>
      <c r="E133" s="5"/>
      <c r="F133" s="5"/>
      <c r="G133" s="5"/>
      <c r="H133" s="5"/>
      <c r="I133" s="5"/>
      <c r="J133" s="5"/>
      <c r="K133" s="5"/>
      <c r="L133" s="36"/>
      <c r="M133" s="5"/>
      <c r="N133" s="5"/>
      <c r="O133" s="3"/>
      <c r="P133" s="3"/>
      <c r="Q133" s="3"/>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3"/>
      <c r="AR133" s="3"/>
      <c r="AS133" s="3"/>
      <c r="AT133" s="3"/>
      <c r="AU133" s="3"/>
      <c r="AV133" s="3"/>
      <c r="AW133" s="3"/>
      <c r="AX133" s="3"/>
      <c r="AY133" s="3"/>
      <c r="AZ133" s="3"/>
      <c r="BA133" s="3"/>
      <c r="BB133" s="3"/>
      <c r="BC133" s="3"/>
      <c r="BD133" s="3"/>
      <c r="BE133" s="3"/>
      <c r="BF133" s="3"/>
      <c r="BG133" s="3"/>
      <c r="BH133" s="3"/>
      <c r="BI133" s="3"/>
      <c r="BJ133" s="3"/>
      <c r="BK133" s="3"/>
      <c r="BL133" s="3"/>
      <c r="BM133" s="3"/>
    </row>
    <row r="134" spans="1:65" ht="12" x14ac:dyDescent="0.2">
      <c r="A134" s="5"/>
      <c r="B134" s="5"/>
      <c r="C134" s="5"/>
      <c r="D134" s="5"/>
      <c r="E134" s="5"/>
      <c r="F134" s="5"/>
      <c r="G134" s="5"/>
      <c r="H134" s="5"/>
      <c r="I134" s="5"/>
      <c r="J134" s="5"/>
      <c r="K134" s="5"/>
      <c r="L134" s="36"/>
      <c r="M134" s="5"/>
      <c r="N134" s="5"/>
      <c r="O134" s="3"/>
      <c r="P134" s="3"/>
      <c r="Q134" s="3"/>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3"/>
      <c r="AR134" s="3"/>
      <c r="AS134" s="3"/>
      <c r="AT134" s="3"/>
      <c r="AU134" s="3"/>
      <c r="AV134" s="3"/>
      <c r="AW134" s="3"/>
      <c r="AX134" s="3"/>
      <c r="AY134" s="3"/>
      <c r="AZ134" s="3"/>
      <c r="BA134" s="3"/>
      <c r="BB134" s="3"/>
      <c r="BC134" s="3"/>
      <c r="BD134" s="3"/>
      <c r="BE134" s="3"/>
      <c r="BF134" s="3"/>
      <c r="BG134" s="3"/>
      <c r="BH134" s="3"/>
      <c r="BI134" s="3"/>
      <c r="BJ134" s="3"/>
      <c r="BK134" s="3"/>
      <c r="BL134" s="3"/>
      <c r="BM134" s="3"/>
    </row>
    <row r="135" spans="1:65" ht="12" x14ac:dyDescent="0.2">
      <c r="A135" s="5"/>
      <c r="B135" s="5"/>
      <c r="C135" s="5"/>
      <c r="D135" s="5"/>
      <c r="E135" s="5"/>
      <c r="F135" s="5"/>
      <c r="G135" s="5"/>
      <c r="H135" s="5"/>
      <c r="I135" s="5"/>
      <c r="J135" s="5"/>
      <c r="K135" s="5"/>
      <c r="L135" s="36"/>
      <c r="M135" s="5"/>
      <c r="N135" s="5"/>
      <c r="O135" s="3"/>
      <c r="P135" s="3"/>
      <c r="Q135" s="3"/>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3"/>
      <c r="AR135" s="3"/>
      <c r="AS135" s="3"/>
      <c r="AT135" s="3"/>
      <c r="AU135" s="3"/>
      <c r="AV135" s="3"/>
      <c r="AW135" s="3"/>
      <c r="AX135" s="3"/>
      <c r="AY135" s="3"/>
      <c r="AZ135" s="3"/>
      <c r="BA135" s="3"/>
      <c r="BB135" s="3"/>
      <c r="BC135" s="3"/>
      <c r="BD135" s="3"/>
      <c r="BE135" s="3"/>
      <c r="BF135" s="3"/>
      <c r="BG135" s="3"/>
      <c r="BH135" s="3"/>
      <c r="BI135" s="3"/>
      <c r="BJ135" s="3"/>
      <c r="BK135" s="3"/>
      <c r="BL135" s="3"/>
      <c r="BM135" s="3"/>
    </row>
    <row r="136" spans="1:65" ht="12" x14ac:dyDescent="0.2">
      <c r="A136" s="5"/>
      <c r="B136" s="5"/>
      <c r="C136" s="5"/>
      <c r="D136" s="5"/>
      <c r="E136" s="5"/>
      <c r="F136" s="5"/>
      <c r="G136" s="5"/>
      <c r="H136" s="5"/>
      <c r="I136" s="5"/>
      <c r="J136" s="5"/>
      <c r="K136" s="5"/>
      <c r="L136" s="36"/>
      <c r="M136" s="5"/>
      <c r="N136" s="5"/>
      <c r="O136" s="3"/>
      <c r="P136" s="3"/>
      <c r="Q136" s="3"/>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3"/>
      <c r="AR136" s="3"/>
      <c r="AS136" s="3"/>
      <c r="AT136" s="3"/>
      <c r="AU136" s="3"/>
      <c r="AV136" s="3"/>
      <c r="AW136" s="3"/>
      <c r="AX136" s="3"/>
      <c r="AY136" s="3"/>
      <c r="AZ136" s="3"/>
      <c r="BA136" s="3"/>
      <c r="BB136" s="3"/>
      <c r="BC136" s="3"/>
      <c r="BD136" s="3"/>
      <c r="BE136" s="3"/>
      <c r="BF136" s="3"/>
      <c r="BG136" s="3"/>
      <c r="BH136" s="3"/>
      <c r="BI136" s="3"/>
      <c r="BJ136" s="3"/>
      <c r="BK136" s="3"/>
      <c r="BL136" s="3"/>
      <c r="BM136" s="3"/>
    </row>
    <row r="137" spans="1:65" ht="12" x14ac:dyDescent="0.2">
      <c r="A137" s="5"/>
      <c r="B137" s="5"/>
      <c r="C137" s="5"/>
      <c r="D137" s="5"/>
      <c r="E137" s="5"/>
      <c r="F137" s="5"/>
      <c r="G137" s="5"/>
      <c r="H137" s="5"/>
      <c r="I137" s="5"/>
      <c r="J137" s="5"/>
      <c r="K137" s="5"/>
      <c r="L137" s="36"/>
      <c r="M137" s="5"/>
      <c r="N137" s="5"/>
      <c r="O137" s="3"/>
      <c r="P137" s="3"/>
      <c r="Q137" s="3"/>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3"/>
      <c r="AR137" s="3"/>
      <c r="AS137" s="3"/>
      <c r="AT137" s="3"/>
      <c r="AU137" s="3"/>
      <c r="AV137" s="3"/>
      <c r="AW137" s="3"/>
      <c r="AX137" s="3"/>
      <c r="AY137" s="3"/>
      <c r="AZ137" s="3"/>
      <c r="BA137" s="3"/>
      <c r="BB137" s="3"/>
      <c r="BC137" s="3"/>
      <c r="BD137" s="3"/>
      <c r="BE137" s="3"/>
      <c r="BF137" s="3"/>
      <c r="BG137" s="3"/>
      <c r="BH137" s="3"/>
      <c r="BI137" s="3"/>
      <c r="BJ137" s="3"/>
      <c r="BK137" s="3"/>
      <c r="BL137" s="3"/>
      <c r="BM137" s="3"/>
    </row>
    <row r="138" spans="1:65" ht="12" x14ac:dyDescent="0.2">
      <c r="A138" s="5"/>
      <c r="B138" s="5"/>
      <c r="C138" s="5"/>
      <c r="D138" s="5"/>
      <c r="E138" s="5"/>
      <c r="F138" s="5"/>
      <c r="G138" s="5"/>
      <c r="H138" s="5"/>
      <c r="I138" s="5"/>
      <c r="J138" s="5"/>
      <c r="K138" s="5"/>
      <c r="L138" s="36"/>
      <c r="M138" s="5"/>
      <c r="N138" s="5"/>
      <c r="O138" s="3"/>
      <c r="P138" s="3"/>
      <c r="Q138" s="3"/>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3"/>
      <c r="AR138" s="3"/>
      <c r="AS138" s="3"/>
      <c r="AT138" s="3"/>
      <c r="AU138" s="3"/>
      <c r="AV138" s="3"/>
      <c r="AW138" s="3"/>
      <c r="AX138" s="3"/>
      <c r="AY138" s="3"/>
      <c r="AZ138" s="3"/>
      <c r="BA138" s="3"/>
      <c r="BB138" s="3"/>
      <c r="BC138" s="3"/>
      <c r="BD138" s="3"/>
      <c r="BE138" s="3"/>
      <c r="BF138" s="3"/>
      <c r="BG138" s="3"/>
      <c r="BH138" s="3"/>
      <c r="BI138" s="3"/>
      <c r="BJ138" s="3"/>
      <c r="BK138" s="3"/>
      <c r="BL138" s="3"/>
      <c r="BM138" s="3"/>
    </row>
    <row r="139" spans="1:65" ht="12" x14ac:dyDescent="0.2">
      <c r="A139" s="5"/>
      <c r="B139" s="5"/>
      <c r="C139" s="5"/>
      <c r="D139" s="5"/>
      <c r="E139" s="5"/>
      <c r="F139" s="5"/>
      <c r="G139" s="5"/>
      <c r="H139" s="5"/>
      <c r="I139" s="5"/>
      <c r="J139" s="5"/>
      <c r="K139" s="5"/>
      <c r="L139" s="36"/>
      <c r="M139" s="5"/>
      <c r="N139" s="5"/>
      <c r="O139" s="3"/>
      <c r="P139" s="3"/>
      <c r="Q139" s="3"/>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3"/>
      <c r="AR139" s="3"/>
      <c r="AS139" s="3"/>
      <c r="AT139" s="3"/>
      <c r="AU139" s="3"/>
      <c r="AV139" s="3"/>
      <c r="AW139" s="3"/>
      <c r="AX139" s="3"/>
      <c r="AY139" s="3"/>
      <c r="AZ139" s="3"/>
      <c r="BA139" s="3"/>
      <c r="BB139" s="3"/>
      <c r="BC139" s="3"/>
      <c r="BD139" s="3"/>
      <c r="BE139" s="3"/>
      <c r="BF139" s="3"/>
      <c r="BG139" s="3"/>
      <c r="BH139" s="3"/>
      <c r="BI139" s="3"/>
      <c r="BJ139" s="3"/>
      <c r="BK139" s="3"/>
      <c r="BL139" s="3"/>
      <c r="BM139" s="3"/>
    </row>
    <row r="140" spans="1:65" ht="12" x14ac:dyDescent="0.2">
      <c r="A140" s="5"/>
      <c r="B140" s="5"/>
      <c r="C140" s="5"/>
      <c r="D140" s="5"/>
      <c r="E140" s="5"/>
      <c r="F140" s="5"/>
      <c r="G140" s="5"/>
      <c r="H140" s="5"/>
      <c r="I140" s="5"/>
      <c r="J140" s="5"/>
      <c r="K140" s="5"/>
      <c r="L140" s="36"/>
      <c r="M140" s="5"/>
      <c r="N140" s="5"/>
      <c r="O140" s="3"/>
      <c r="P140" s="3"/>
      <c r="Q140" s="3"/>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3"/>
      <c r="AR140" s="3"/>
      <c r="AS140" s="3"/>
      <c r="AT140" s="3"/>
      <c r="AU140" s="3"/>
      <c r="AV140" s="3"/>
      <c r="AW140" s="3"/>
      <c r="AX140" s="3"/>
      <c r="AY140" s="3"/>
      <c r="AZ140" s="3"/>
      <c r="BA140" s="3"/>
      <c r="BB140" s="3"/>
      <c r="BC140" s="3"/>
      <c r="BD140" s="3"/>
      <c r="BE140" s="3"/>
      <c r="BF140" s="3"/>
      <c r="BG140" s="3"/>
      <c r="BH140" s="3"/>
      <c r="BI140" s="3"/>
      <c r="BJ140" s="3"/>
      <c r="BK140" s="3"/>
      <c r="BL140" s="3"/>
      <c r="BM140" s="3"/>
    </row>
    <row r="141" spans="1:65" ht="12" x14ac:dyDescent="0.2">
      <c r="A141" s="5"/>
      <c r="B141" s="5"/>
      <c r="C141" s="5"/>
      <c r="D141" s="5"/>
      <c r="E141" s="5"/>
      <c r="F141" s="5"/>
      <c r="G141" s="5"/>
      <c r="H141" s="5"/>
      <c r="I141" s="5"/>
      <c r="J141" s="5"/>
      <c r="K141" s="5"/>
      <c r="L141" s="36"/>
      <c r="M141" s="5"/>
      <c r="N141" s="5"/>
      <c r="O141" s="3"/>
      <c r="P141" s="3"/>
      <c r="Q141" s="3"/>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3"/>
      <c r="AR141" s="3"/>
      <c r="AS141" s="3"/>
      <c r="AT141" s="3"/>
      <c r="AU141" s="3"/>
      <c r="AV141" s="3"/>
      <c r="AW141" s="3"/>
      <c r="AX141" s="3"/>
      <c r="AY141" s="3"/>
      <c r="AZ141" s="3"/>
      <c r="BA141" s="3"/>
      <c r="BB141" s="3"/>
      <c r="BC141" s="3"/>
      <c r="BD141" s="3"/>
      <c r="BE141" s="3"/>
      <c r="BF141" s="3"/>
      <c r="BG141" s="3"/>
      <c r="BH141" s="3"/>
      <c r="BI141" s="3"/>
      <c r="BJ141" s="3"/>
      <c r="BK141" s="3"/>
      <c r="BL141" s="3"/>
      <c r="BM141" s="3"/>
    </row>
    <row r="142" spans="1:65" ht="12" x14ac:dyDescent="0.2">
      <c r="A142" s="5"/>
      <c r="B142" s="5"/>
      <c r="C142" s="5"/>
      <c r="D142" s="5"/>
      <c r="E142" s="5"/>
      <c r="F142" s="5"/>
      <c r="G142" s="5"/>
      <c r="H142" s="5"/>
      <c r="I142" s="5"/>
      <c r="J142" s="5"/>
      <c r="K142" s="5"/>
      <c r="L142" s="36"/>
      <c r="M142" s="5"/>
      <c r="N142" s="5"/>
      <c r="O142" s="3"/>
      <c r="P142" s="3"/>
      <c r="Q142" s="3"/>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3"/>
      <c r="AR142" s="3"/>
      <c r="AS142" s="3"/>
      <c r="AT142" s="3"/>
      <c r="AU142" s="3"/>
      <c r="AV142" s="3"/>
      <c r="AW142" s="3"/>
      <c r="AX142" s="3"/>
      <c r="AY142" s="3"/>
      <c r="AZ142" s="3"/>
      <c r="BA142" s="3"/>
      <c r="BB142" s="3"/>
      <c r="BC142" s="3"/>
      <c r="BD142" s="3"/>
      <c r="BE142" s="3"/>
      <c r="BF142" s="3"/>
      <c r="BG142" s="3"/>
      <c r="BH142" s="3"/>
      <c r="BI142" s="3"/>
      <c r="BJ142" s="3"/>
      <c r="BK142" s="3"/>
      <c r="BL142" s="3"/>
      <c r="BM142" s="3"/>
    </row>
    <row r="143" spans="1:65" ht="12" x14ac:dyDescent="0.2">
      <c r="A143" s="5"/>
      <c r="B143" s="5"/>
      <c r="C143" s="5"/>
      <c r="D143" s="5"/>
      <c r="E143" s="5"/>
      <c r="F143" s="5"/>
      <c r="G143" s="5"/>
      <c r="H143" s="5"/>
      <c r="I143" s="5"/>
      <c r="J143" s="5"/>
      <c r="K143" s="5"/>
      <c r="L143" s="36"/>
      <c r="M143" s="5"/>
      <c r="N143" s="5"/>
      <c r="O143" s="3"/>
      <c r="P143" s="3"/>
      <c r="Q143" s="3"/>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3"/>
      <c r="AR143" s="3"/>
      <c r="AS143" s="3"/>
      <c r="AT143" s="3"/>
      <c r="AU143" s="3"/>
      <c r="AV143" s="3"/>
      <c r="AW143" s="3"/>
      <c r="AX143" s="3"/>
      <c r="AY143" s="3"/>
      <c r="AZ143" s="3"/>
      <c r="BA143" s="3"/>
      <c r="BB143" s="3"/>
      <c r="BC143" s="3"/>
      <c r="BD143" s="3"/>
      <c r="BE143" s="3"/>
      <c r="BF143" s="3"/>
      <c r="BG143" s="3"/>
      <c r="BH143" s="3"/>
      <c r="BI143" s="3"/>
      <c r="BJ143" s="3"/>
      <c r="BK143" s="3"/>
      <c r="BL143" s="3"/>
      <c r="BM143" s="3"/>
    </row>
    <row r="144" spans="1:65" ht="12" x14ac:dyDescent="0.2">
      <c r="A144" s="5"/>
      <c r="B144" s="5"/>
      <c r="C144" s="5"/>
      <c r="D144" s="5"/>
      <c r="E144" s="5"/>
      <c r="F144" s="5"/>
      <c r="G144" s="5"/>
      <c r="H144" s="5"/>
      <c r="I144" s="5"/>
      <c r="J144" s="5"/>
      <c r="K144" s="5"/>
      <c r="L144" s="36"/>
      <c r="M144" s="5"/>
      <c r="N144" s="5"/>
      <c r="O144" s="3"/>
      <c r="P144" s="3"/>
      <c r="Q144" s="3"/>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3"/>
      <c r="AR144" s="3"/>
      <c r="AS144" s="3"/>
      <c r="AT144" s="3"/>
      <c r="AU144" s="3"/>
      <c r="AV144" s="3"/>
      <c r="AW144" s="3"/>
      <c r="AX144" s="3"/>
      <c r="AY144" s="3"/>
      <c r="AZ144" s="3"/>
      <c r="BA144" s="3"/>
      <c r="BB144" s="3"/>
      <c r="BC144" s="3"/>
      <c r="BD144" s="3"/>
      <c r="BE144" s="3"/>
      <c r="BF144" s="3"/>
      <c r="BG144" s="3"/>
      <c r="BH144" s="3"/>
      <c r="BI144" s="3"/>
      <c r="BJ144" s="3"/>
      <c r="BK144" s="3"/>
      <c r="BL144" s="3"/>
      <c r="BM144" s="3"/>
    </row>
    <row r="145" spans="12:65" ht="12" x14ac:dyDescent="0.2">
      <c r="L145" s="2"/>
      <c r="O145" s="3"/>
      <c r="P145" s="3"/>
      <c r="Q145" s="3"/>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3"/>
      <c r="AR145" s="3"/>
      <c r="AS145" s="3"/>
      <c r="AT145" s="3"/>
      <c r="AU145" s="3"/>
      <c r="AV145" s="3"/>
      <c r="AW145" s="3"/>
      <c r="AX145" s="3"/>
      <c r="AY145" s="3"/>
      <c r="AZ145" s="3"/>
      <c r="BA145" s="3"/>
      <c r="BB145" s="3"/>
      <c r="BC145" s="3"/>
      <c r="BD145" s="3"/>
      <c r="BE145" s="3"/>
      <c r="BF145" s="3"/>
      <c r="BG145" s="3"/>
      <c r="BH145" s="3"/>
      <c r="BI145" s="3"/>
      <c r="BJ145" s="3"/>
      <c r="BK145" s="3"/>
      <c r="BL145" s="3"/>
      <c r="BM145" s="3"/>
    </row>
    <row r="146" spans="12:65" ht="12" x14ac:dyDescent="0.2">
      <c r="L146" s="2"/>
      <c r="O146" s="3"/>
      <c r="P146" s="3"/>
      <c r="Q146" s="3"/>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3"/>
      <c r="AR146" s="3"/>
      <c r="AS146" s="3"/>
      <c r="AT146" s="3"/>
      <c r="AU146" s="3"/>
      <c r="AV146" s="3"/>
      <c r="AW146" s="3"/>
      <c r="AX146" s="3"/>
      <c r="AY146" s="3"/>
      <c r="AZ146" s="3"/>
      <c r="BA146" s="3"/>
      <c r="BB146" s="3"/>
      <c r="BC146" s="3"/>
      <c r="BD146" s="3"/>
      <c r="BE146" s="3"/>
      <c r="BF146" s="3"/>
      <c r="BG146" s="3"/>
      <c r="BH146" s="3"/>
      <c r="BI146" s="3"/>
      <c r="BJ146" s="3"/>
      <c r="BK146" s="3"/>
      <c r="BL146" s="3"/>
      <c r="BM146" s="3"/>
    </row>
    <row r="147" spans="12:65" ht="12" x14ac:dyDescent="0.2">
      <c r="L147" s="2"/>
      <c r="O147" s="3"/>
      <c r="P147" s="3"/>
      <c r="Q147" s="3"/>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3"/>
      <c r="AR147" s="3"/>
      <c r="AS147" s="3"/>
      <c r="AT147" s="3"/>
      <c r="AU147" s="3"/>
      <c r="AV147" s="3"/>
      <c r="AW147" s="3"/>
      <c r="AX147" s="3"/>
      <c r="AY147" s="3"/>
      <c r="AZ147" s="3"/>
      <c r="BA147" s="3"/>
      <c r="BB147" s="3"/>
      <c r="BC147" s="3"/>
      <c r="BD147" s="3"/>
      <c r="BE147" s="3"/>
      <c r="BF147" s="3"/>
      <c r="BG147" s="3"/>
      <c r="BH147" s="3"/>
      <c r="BI147" s="3"/>
      <c r="BJ147" s="3"/>
      <c r="BK147" s="3"/>
      <c r="BL147" s="3"/>
      <c r="BM147" s="3"/>
    </row>
    <row r="148" spans="12:65" ht="12" x14ac:dyDescent="0.2">
      <c r="L148" s="2"/>
      <c r="O148" s="3"/>
      <c r="P148" s="3"/>
      <c r="Q148" s="3"/>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3"/>
      <c r="AR148" s="3"/>
      <c r="AS148" s="3"/>
      <c r="AT148" s="3"/>
      <c r="AU148" s="3"/>
      <c r="AV148" s="3"/>
      <c r="AW148" s="3"/>
      <c r="AX148" s="3"/>
      <c r="AY148" s="3"/>
      <c r="AZ148" s="3"/>
      <c r="BA148" s="3"/>
      <c r="BB148" s="3"/>
      <c r="BC148" s="3"/>
      <c r="BD148" s="3"/>
      <c r="BE148" s="3"/>
      <c r="BF148" s="3"/>
      <c r="BG148" s="3"/>
      <c r="BH148" s="3"/>
      <c r="BI148" s="3"/>
      <c r="BJ148" s="3"/>
      <c r="BK148" s="3"/>
      <c r="BL148" s="3"/>
      <c r="BM148" s="3"/>
    </row>
    <row r="149" spans="12:65" ht="12" x14ac:dyDescent="0.2">
      <c r="L149" s="2"/>
      <c r="O149" s="3"/>
      <c r="P149" s="3"/>
      <c r="Q149" s="3"/>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3"/>
      <c r="AR149" s="3"/>
      <c r="AS149" s="3"/>
      <c r="AT149" s="3"/>
      <c r="AU149" s="3"/>
      <c r="AV149" s="3"/>
      <c r="AW149" s="3"/>
      <c r="AX149" s="3"/>
      <c r="AY149" s="3"/>
      <c r="AZ149" s="3"/>
      <c r="BA149" s="3"/>
      <c r="BB149" s="3"/>
      <c r="BC149" s="3"/>
      <c r="BD149" s="3"/>
      <c r="BE149" s="3"/>
      <c r="BF149" s="3"/>
      <c r="BG149" s="3"/>
      <c r="BH149" s="3"/>
      <c r="BI149" s="3"/>
      <c r="BJ149" s="3"/>
      <c r="BK149" s="3"/>
      <c r="BL149" s="3"/>
      <c r="BM149" s="3"/>
    </row>
    <row r="150" spans="12:65" ht="12" x14ac:dyDescent="0.2">
      <c r="L150" s="2"/>
      <c r="O150" s="3"/>
      <c r="P150" s="3"/>
      <c r="Q150" s="3"/>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3"/>
      <c r="AR150" s="3"/>
      <c r="AS150" s="3"/>
      <c r="AT150" s="3"/>
      <c r="AU150" s="3"/>
      <c r="AV150" s="3"/>
      <c r="AW150" s="3"/>
      <c r="AX150" s="3"/>
      <c r="AY150" s="3"/>
      <c r="AZ150" s="3"/>
      <c r="BA150" s="3"/>
      <c r="BB150" s="3"/>
      <c r="BC150" s="3"/>
      <c r="BD150" s="3"/>
      <c r="BE150" s="3"/>
      <c r="BF150" s="3"/>
      <c r="BG150" s="3"/>
      <c r="BH150" s="3"/>
      <c r="BI150" s="3"/>
      <c r="BJ150" s="3"/>
      <c r="BK150" s="3"/>
      <c r="BL150" s="3"/>
      <c r="BM150" s="3"/>
    </row>
    <row r="151" spans="12:65" ht="12" x14ac:dyDescent="0.2">
      <c r="L151" s="2"/>
      <c r="O151" s="3"/>
      <c r="P151" s="3"/>
      <c r="Q151" s="3"/>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3"/>
      <c r="AR151" s="3"/>
      <c r="AS151" s="3"/>
      <c r="AT151" s="3"/>
      <c r="AU151" s="3"/>
      <c r="AV151" s="3"/>
      <c r="AW151" s="3"/>
      <c r="AX151" s="3"/>
      <c r="AY151" s="3"/>
      <c r="AZ151" s="3"/>
      <c r="BA151" s="3"/>
      <c r="BB151" s="3"/>
      <c r="BC151" s="3"/>
      <c r="BD151" s="3"/>
      <c r="BE151" s="3"/>
      <c r="BF151" s="3"/>
      <c r="BG151" s="3"/>
      <c r="BH151" s="3"/>
      <c r="BI151" s="3"/>
      <c r="BJ151" s="3"/>
      <c r="BK151" s="3"/>
      <c r="BL151" s="3"/>
      <c r="BM151" s="3"/>
    </row>
    <row r="152" spans="12:65" ht="12" x14ac:dyDescent="0.2">
      <c r="L152" s="2"/>
      <c r="O152" s="3"/>
      <c r="P152" s="3"/>
      <c r="Q152" s="3"/>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3"/>
      <c r="AR152" s="3"/>
      <c r="AS152" s="3"/>
      <c r="AT152" s="3"/>
      <c r="AU152" s="3"/>
      <c r="AV152" s="3"/>
      <c r="AW152" s="3"/>
      <c r="AX152" s="3"/>
      <c r="AY152" s="3"/>
      <c r="AZ152" s="3"/>
      <c r="BA152" s="3"/>
      <c r="BB152" s="3"/>
      <c r="BC152" s="3"/>
      <c r="BD152" s="3"/>
      <c r="BE152" s="3"/>
      <c r="BF152" s="3"/>
      <c r="BG152" s="3"/>
      <c r="BH152" s="3"/>
      <c r="BI152" s="3"/>
      <c r="BJ152" s="3"/>
      <c r="BK152" s="3"/>
      <c r="BL152" s="3"/>
      <c r="BM152" s="3"/>
    </row>
    <row r="153" spans="12:65" ht="12" x14ac:dyDescent="0.2">
      <c r="L153" s="2"/>
      <c r="O153" s="3"/>
      <c r="P153" s="3"/>
      <c r="Q153" s="3"/>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3"/>
      <c r="AR153" s="3"/>
      <c r="AS153" s="3"/>
      <c r="AT153" s="3"/>
      <c r="AU153" s="3"/>
      <c r="AV153" s="3"/>
      <c r="AW153" s="3"/>
      <c r="AX153" s="3"/>
      <c r="AY153" s="3"/>
      <c r="AZ153" s="3"/>
      <c r="BA153" s="3"/>
      <c r="BB153" s="3"/>
      <c r="BC153" s="3"/>
      <c r="BD153" s="3"/>
      <c r="BE153" s="3"/>
      <c r="BF153" s="3"/>
      <c r="BG153" s="3"/>
      <c r="BH153" s="3"/>
      <c r="BI153" s="3"/>
      <c r="BJ153" s="3"/>
      <c r="BK153" s="3"/>
      <c r="BL153" s="3"/>
      <c r="BM153" s="3"/>
    </row>
    <row r="154" spans="12:65" ht="12" x14ac:dyDescent="0.2">
      <c r="L154" s="2"/>
      <c r="O154" s="3"/>
      <c r="P154" s="3"/>
      <c r="Q154" s="3"/>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3"/>
      <c r="AR154" s="3"/>
      <c r="AS154" s="3"/>
      <c r="AT154" s="3"/>
      <c r="AU154" s="3"/>
      <c r="AV154" s="3"/>
      <c r="AW154" s="3"/>
      <c r="AX154" s="3"/>
      <c r="AY154" s="3"/>
      <c r="AZ154" s="3"/>
      <c r="BA154" s="3"/>
      <c r="BB154" s="3"/>
      <c r="BC154" s="3"/>
      <c r="BD154" s="3"/>
      <c r="BE154" s="3"/>
      <c r="BF154" s="3"/>
      <c r="BG154" s="3"/>
      <c r="BH154" s="3"/>
      <c r="BI154" s="3"/>
      <c r="BJ154" s="3"/>
      <c r="BK154" s="3"/>
      <c r="BL154" s="3"/>
      <c r="BM154" s="3"/>
    </row>
    <row r="155" spans="12:65" ht="12" x14ac:dyDescent="0.2">
      <c r="L155" s="2"/>
      <c r="O155" s="3"/>
      <c r="P155" s="3"/>
      <c r="Q155" s="3"/>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3"/>
      <c r="AR155" s="3"/>
      <c r="AS155" s="3"/>
      <c r="AT155" s="3"/>
      <c r="AU155" s="3"/>
      <c r="AV155" s="3"/>
      <c r="AW155" s="3"/>
      <c r="AX155" s="3"/>
      <c r="AY155" s="3"/>
      <c r="AZ155" s="3"/>
      <c r="BA155" s="3"/>
      <c r="BB155" s="3"/>
      <c r="BC155" s="3"/>
      <c r="BD155" s="3"/>
      <c r="BE155" s="3"/>
      <c r="BF155" s="3"/>
      <c r="BG155" s="3"/>
      <c r="BH155" s="3"/>
      <c r="BI155" s="3"/>
      <c r="BJ155" s="3"/>
      <c r="BK155" s="3"/>
      <c r="BL155" s="3"/>
      <c r="BM155" s="3"/>
    </row>
    <row r="156" spans="12:65" ht="12" x14ac:dyDescent="0.2">
      <c r="L156" s="2"/>
      <c r="O156" s="3"/>
      <c r="P156" s="3"/>
      <c r="Q156" s="3"/>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3"/>
      <c r="AR156" s="3"/>
      <c r="AS156" s="3"/>
      <c r="AT156" s="3"/>
      <c r="AU156" s="3"/>
      <c r="AV156" s="3"/>
      <c r="AW156" s="3"/>
      <c r="AX156" s="3"/>
      <c r="AY156" s="3"/>
      <c r="AZ156" s="3"/>
      <c r="BA156" s="3"/>
      <c r="BB156" s="3"/>
      <c r="BC156" s="3"/>
      <c r="BD156" s="3"/>
      <c r="BE156" s="3"/>
      <c r="BF156" s="3"/>
      <c r="BG156" s="3"/>
      <c r="BH156" s="3"/>
      <c r="BI156" s="3"/>
      <c r="BJ156" s="3"/>
      <c r="BK156" s="3"/>
      <c r="BL156" s="3"/>
      <c r="BM156" s="3"/>
    </row>
    <row r="157" spans="12:65" ht="12" x14ac:dyDescent="0.2">
      <c r="L157" s="2"/>
      <c r="O157" s="3"/>
      <c r="P157" s="3"/>
      <c r="Q157" s="3"/>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3"/>
      <c r="AR157" s="3"/>
      <c r="AS157" s="3"/>
      <c r="AT157" s="3"/>
      <c r="AU157" s="3"/>
      <c r="AV157" s="3"/>
      <c r="AW157" s="3"/>
      <c r="AX157" s="3"/>
      <c r="AY157" s="3"/>
      <c r="AZ157" s="3"/>
      <c r="BA157" s="3"/>
      <c r="BB157" s="3"/>
      <c r="BC157" s="3"/>
      <c r="BD157" s="3"/>
      <c r="BE157" s="3"/>
      <c r="BF157" s="3"/>
      <c r="BG157" s="3"/>
      <c r="BH157" s="3"/>
      <c r="BI157" s="3"/>
      <c r="BJ157" s="3"/>
      <c r="BK157" s="3"/>
      <c r="BL157" s="3"/>
      <c r="BM157" s="3"/>
    </row>
    <row r="158" spans="12:65" ht="12" x14ac:dyDescent="0.2">
      <c r="L158" s="2"/>
      <c r="O158" s="3"/>
      <c r="P158" s="3"/>
      <c r="Q158" s="3"/>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3"/>
      <c r="AR158" s="3"/>
      <c r="AS158" s="3"/>
      <c r="AT158" s="3"/>
      <c r="AU158" s="3"/>
      <c r="AV158" s="3"/>
      <c r="AW158" s="3"/>
      <c r="AX158" s="3"/>
      <c r="AY158" s="3"/>
      <c r="AZ158" s="3"/>
      <c r="BA158" s="3"/>
      <c r="BB158" s="3"/>
      <c r="BC158" s="3"/>
      <c r="BD158" s="3"/>
      <c r="BE158" s="3"/>
      <c r="BF158" s="3"/>
      <c r="BG158" s="3"/>
      <c r="BH158" s="3"/>
      <c r="BI158" s="3"/>
      <c r="BJ158" s="3"/>
      <c r="BK158" s="3"/>
      <c r="BL158" s="3"/>
      <c r="BM158" s="3"/>
    </row>
    <row r="159" spans="12:65" ht="12" x14ac:dyDescent="0.2">
      <c r="L159" s="2"/>
      <c r="O159" s="3"/>
      <c r="P159" s="3"/>
      <c r="Q159" s="3"/>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3"/>
      <c r="AR159" s="3"/>
      <c r="AS159" s="3"/>
      <c r="AT159" s="3"/>
      <c r="AU159" s="3"/>
      <c r="AV159" s="3"/>
      <c r="AW159" s="3"/>
      <c r="AX159" s="3"/>
      <c r="AY159" s="3"/>
      <c r="AZ159" s="3"/>
      <c r="BA159" s="3"/>
      <c r="BB159" s="3"/>
      <c r="BC159" s="3"/>
      <c r="BD159" s="3"/>
      <c r="BE159" s="3"/>
      <c r="BF159" s="3"/>
      <c r="BG159" s="3"/>
      <c r="BH159" s="3"/>
      <c r="BI159" s="3"/>
      <c r="BJ159" s="3"/>
      <c r="BK159" s="3"/>
      <c r="BL159" s="3"/>
      <c r="BM159" s="3"/>
    </row>
    <row r="160" spans="12:65" ht="12" x14ac:dyDescent="0.2">
      <c r="L160" s="2"/>
      <c r="O160" s="3"/>
      <c r="P160" s="3"/>
      <c r="Q160" s="3"/>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3"/>
      <c r="AR160" s="3"/>
      <c r="AS160" s="3"/>
      <c r="AT160" s="3"/>
      <c r="AU160" s="3"/>
      <c r="AV160" s="3"/>
      <c r="AW160" s="3"/>
      <c r="AX160" s="3"/>
      <c r="AY160" s="3"/>
      <c r="AZ160" s="3"/>
      <c r="BA160" s="3"/>
      <c r="BB160" s="3"/>
      <c r="BC160" s="3"/>
      <c r="BD160" s="3"/>
      <c r="BE160" s="3"/>
      <c r="BF160" s="3"/>
      <c r="BG160" s="3"/>
      <c r="BH160" s="3"/>
      <c r="BI160" s="3"/>
      <c r="BJ160" s="3"/>
      <c r="BK160" s="3"/>
      <c r="BL160" s="3"/>
      <c r="BM160" s="3"/>
    </row>
    <row r="161" spans="12:65" ht="12" x14ac:dyDescent="0.2">
      <c r="L161" s="2"/>
      <c r="O161" s="3"/>
      <c r="P161" s="3"/>
      <c r="Q161" s="3"/>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3"/>
      <c r="AR161" s="3"/>
      <c r="AS161" s="3"/>
      <c r="AT161" s="3"/>
      <c r="AU161" s="3"/>
      <c r="AV161" s="3"/>
      <c r="AW161" s="3"/>
      <c r="AX161" s="3"/>
      <c r="AY161" s="3"/>
      <c r="AZ161" s="3"/>
      <c r="BA161" s="3"/>
      <c r="BB161" s="3"/>
      <c r="BC161" s="3"/>
      <c r="BD161" s="3"/>
      <c r="BE161" s="3"/>
      <c r="BF161" s="3"/>
      <c r="BG161" s="3"/>
      <c r="BH161" s="3"/>
      <c r="BI161" s="3"/>
      <c r="BJ161" s="3"/>
      <c r="BK161" s="3"/>
      <c r="BL161" s="3"/>
      <c r="BM161" s="3"/>
    </row>
    <row r="162" spans="12:65" ht="12" x14ac:dyDescent="0.2">
      <c r="L162" s="2"/>
      <c r="O162" s="3"/>
      <c r="P162" s="3"/>
      <c r="Q162" s="3"/>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3"/>
      <c r="AR162" s="3"/>
      <c r="AS162" s="3"/>
      <c r="AT162" s="3"/>
      <c r="AU162" s="3"/>
      <c r="AV162" s="3"/>
      <c r="AW162" s="3"/>
      <c r="AX162" s="3"/>
      <c r="AY162" s="3"/>
      <c r="AZ162" s="3"/>
      <c r="BA162" s="3"/>
      <c r="BB162" s="3"/>
      <c r="BC162" s="3"/>
      <c r="BD162" s="3"/>
      <c r="BE162" s="3"/>
      <c r="BF162" s="3"/>
      <c r="BG162" s="3"/>
      <c r="BH162" s="3"/>
      <c r="BI162" s="3"/>
      <c r="BJ162" s="3"/>
      <c r="BK162" s="3"/>
      <c r="BL162" s="3"/>
      <c r="BM162" s="3"/>
    </row>
    <row r="163" spans="12:65" ht="12" x14ac:dyDescent="0.2">
      <c r="L163" s="2"/>
      <c r="O163" s="3"/>
      <c r="P163" s="3"/>
      <c r="Q163" s="3"/>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3"/>
      <c r="AR163" s="3"/>
      <c r="AS163" s="3"/>
      <c r="AT163" s="3"/>
      <c r="AU163" s="3"/>
      <c r="AV163" s="3"/>
      <c r="AW163" s="3"/>
      <c r="AX163" s="3"/>
      <c r="AY163" s="3"/>
      <c r="AZ163" s="3"/>
      <c r="BA163" s="3"/>
      <c r="BB163" s="3"/>
      <c r="BC163" s="3"/>
      <c r="BD163" s="3"/>
      <c r="BE163" s="3"/>
      <c r="BF163" s="3"/>
      <c r="BG163" s="3"/>
      <c r="BH163" s="3"/>
      <c r="BI163" s="3"/>
      <c r="BJ163" s="3"/>
      <c r="BK163" s="3"/>
      <c r="BL163" s="3"/>
      <c r="BM163" s="3"/>
    </row>
    <row r="164" spans="12:65" ht="12" x14ac:dyDescent="0.2">
      <c r="L164" s="2"/>
      <c r="O164" s="3"/>
      <c r="P164" s="3"/>
      <c r="Q164" s="3"/>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3"/>
      <c r="AR164" s="3"/>
      <c r="AS164" s="3"/>
      <c r="AT164" s="3"/>
      <c r="AU164" s="3"/>
      <c r="AV164" s="3"/>
      <c r="AW164" s="3"/>
      <c r="AX164" s="3"/>
      <c r="AY164" s="3"/>
      <c r="AZ164" s="3"/>
      <c r="BA164" s="3"/>
      <c r="BB164" s="3"/>
      <c r="BC164" s="3"/>
      <c r="BD164" s="3"/>
      <c r="BE164" s="3"/>
      <c r="BF164" s="3"/>
      <c r="BG164" s="3"/>
      <c r="BH164" s="3"/>
      <c r="BI164" s="3"/>
      <c r="BJ164" s="3"/>
      <c r="BK164" s="3"/>
      <c r="BL164" s="3"/>
      <c r="BM164" s="3"/>
    </row>
    <row r="165" spans="12:65" ht="12" x14ac:dyDescent="0.2">
      <c r="L165" s="2"/>
      <c r="O165" s="3"/>
      <c r="P165" s="3"/>
      <c r="Q165" s="3"/>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3"/>
      <c r="AR165" s="3"/>
      <c r="AS165" s="3"/>
      <c r="AT165" s="3"/>
      <c r="AU165" s="3"/>
      <c r="AV165" s="3"/>
      <c r="AW165" s="3"/>
      <c r="AX165" s="3"/>
      <c r="AY165" s="3"/>
      <c r="AZ165" s="3"/>
      <c r="BA165" s="3"/>
      <c r="BB165" s="3"/>
      <c r="BC165" s="3"/>
      <c r="BD165" s="3"/>
      <c r="BE165" s="3"/>
      <c r="BF165" s="3"/>
      <c r="BG165" s="3"/>
      <c r="BH165" s="3"/>
      <c r="BI165" s="3"/>
      <c r="BJ165" s="3"/>
      <c r="BK165" s="3"/>
      <c r="BL165" s="3"/>
      <c r="BM165" s="3"/>
    </row>
    <row r="166" spans="12:65" ht="12" x14ac:dyDescent="0.2">
      <c r="L166" s="2"/>
      <c r="O166" s="3"/>
      <c r="P166" s="3"/>
      <c r="Q166" s="3"/>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3"/>
      <c r="AR166" s="3"/>
      <c r="AS166" s="3"/>
      <c r="AT166" s="3"/>
      <c r="AU166" s="3"/>
      <c r="AV166" s="3"/>
      <c r="AW166" s="3"/>
      <c r="AX166" s="3"/>
      <c r="AY166" s="3"/>
      <c r="AZ166" s="3"/>
      <c r="BA166" s="3"/>
      <c r="BB166" s="3"/>
      <c r="BC166" s="3"/>
      <c r="BD166" s="3"/>
      <c r="BE166" s="3"/>
      <c r="BF166" s="3"/>
      <c r="BG166" s="3"/>
      <c r="BH166" s="3"/>
      <c r="BI166" s="3"/>
      <c r="BJ166" s="3"/>
      <c r="BK166" s="3"/>
      <c r="BL166" s="3"/>
      <c r="BM166" s="3"/>
    </row>
    <row r="167" spans="12:65" ht="12" x14ac:dyDescent="0.2">
      <c r="L167" s="2"/>
      <c r="O167" s="3"/>
      <c r="P167" s="3"/>
      <c r="Q167" s="3"/>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3"/>
      <c r="AR167" s="3"/>
      <c r="AS167" s="3"/>
      <c r="AT167" s="3"/>
      <c r="AU167" s="3"/>
      <c r="AV167" s="3"/>
      <c r="AW167" s="3"/>
      <c r="AX167" s="3"/>
      <c r="AY167" s="3"/>
      <c r="AZ167" s="3"/>
      <c r="BA167" s="3"/>
      <c r="BB167" s="3"/>
      <c r="BC167" s="3"/>
      <c r="BD167" s="3"/>
      <c r="BE167" s="3"/>
      <c r="BF167" s="3"/>
      <c r="BG167" s="3"/>
      <c r="BH167" s="3"/>
      <c r="BI167" s="3"/>
      <c r="BJ167" s="3"/>
      <c r="BK167" s="3"/>
      <c r="BL167" s="3"/>
      <c r="BM167" s="3"/>
    </row>
    <row r="168" spans="12:65" ht="12" x14ac:dyDescent="0.2">
      <c r="L168" s="2"/>
      <c r="O168" s="3"/>
      <c r="P168" s="3"/>
      <c r="Q168" s="3"/>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3"/>
      <c r="AR168" s="3"/>
      <c r="AS168" s="3"/>
      <c r="AT168" s="3"/>
      <c r="AU168" s="3"/>
      <c r="AV168" s="3"/>
      <c r="AW168" s="3"/>
      <c r="AX168" s="3"/>
      <c r="AY168" s="3"/>
      <c r="AZ168" s="3"/>
      <c r="BA168" s="3"/>
      <c r="BB168" s="3"/>
      <c r="BC168" s="3"/>
      <c r="BD168" s="3"/>
      <c r="BE168" s="3"/>
      <c r="BF168" s="3"/>
      <c r="BG168" s="3"/>
      <c r="BH168" s="3"/>
      <c r="BI168" s="3"/>
      <c r="BJ168" s="3"/>
      <c r="BK168" s="3"/>
      <c r="BL168" s="3"/>
      <c r="BM168" s="3"/>
    </row>
    <row r="169" spans="12:65" ht="12" x14ac:dyDescent="0.2">
      <c r="L169" s="2"/>
      <c r="O169" s="3"/>
      <c r="P169" s="3"/>
      <c r="Q169" s="3"/>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3"/>
      <c r="AR169" s="3"/>
      <c r="AS169" s="3"/>
      <c r="AT169" s="3"/>
      <c r="AU169" s="3"/>
      <c r="AV169" s="3"/>
      <c r="AW169" s="3"/>
      <c r="AX169" s="3"/>
      <c r="AY169" s="3"/>
      <c r="AZ169" s="3"/>
      <c r="BA169" s="3"/>
      <c r="BB169" s="3"/>
      <c r="BC169" s="3"/>
      <c r="BD169" s="3"/>
      <c r="BE169" s="3"/>
      <c r="BF169" s="3"/>
      <c r="BG169" s="3"/>
      <c r="BH169" s="3"/>
      <c r="BI169" s="3"/>
      <c r="BJ169" s="3"/>
      <c r="BK169" s="3"/>
      <c r="BL169" s="3"/>
      <c r="BM169" s="3"/>
    </row>
    <row r="170" spans="12:65" ht="12" x14ac:dyDescent="0.2">
      <c r="L170" s="2"/>
      <c r="O170" s="3"/>
      <c r="P170" s="3"/>
      <c r="Q170" s="3"/>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3"/>
      <c r="AR170" s="3"/>
      <c r="AS170" s="3"/>
      <c r="AT170" s="3"/>
      <c r="AU170" s="3"/>
      <c r="AV170" s="3"/>
      <c r="AW170" s="3"/>
      <c r="AX170" s="3"/>
      <c r="AY170" s="3"/>
      <c r="AZ170" s="3"/>
      <c r="BA170" s="3"/>
      <c r="BB170" s="3"/>
      <c r="BC170" s="3"/>
      <c r="BD170" s="3"/>
      <c r="BE170" s="3"/>
      <c r="BF170" s="3"/>
      <c r="BG170" s="3"/>
      <c r="BH170" s="3"/>
      <c r="BI170" s="3"/>
      <c r="BJ170" s="3"/>
      <c r="BK170" s="3"/>
      <c r="BL170" s="3"/>
      <c r="BM170" s="3"/>
    </row>
    <row r="171" spans="12:65" ht="12" x14ac:dyDescent="0.2">
      <c r="L171" s="2"/>
      <c r="O171" s="3"/>
      <c r="P171" s="3"/>
      <c r="Q171" s="3"/>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3"/>
      <c r="AR171" s="3"/>
      <c r="AS171" s="3"/>
      <c r="AT171" s="3"/>
      <c r="AU171" s="3"/>
      <c r="AV171" s="3"/>
      <c r="AW171" s="3"/>
      <c r="AX171" s="3"/>
      <c r="AY171" s="3"/>
      <c r="AZ171" s="3"/>
      <c r="BA171" s="3"/>
      <c r="BB171" s="3"/>
      <c r="BC171" s="3"/>
      <c r="BD171" s="3"/>
      <c r="BE171" s="3"/>
      <c r="BF171" s="3"/>
      <c r="BG171" s="3"/>
      <c r="BH171" s="3"/>
      <c r="BI171" s="3"/>
      <c r="BJ171" s="3"/>
      <c r="BK171" s="3"/>
      <c r="BL171" s="3"/>
      <c r="BM171" s="3"/>
    </row>
    <row r="172" spans="12:65" ht="12" x14ac:dyDescent="0.2">
      <c r="L172" s="2"/>
      <c r="O172" s="3"/>
      <c r="P172" s="3"/>
      <c r="Q172" s="3"/>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3"/>
      <c r="AR172" s="3"/>
      <c r="AS172" s="3"/>
      <c r="AT172" s="3"/>
      <c r="AU172" s="3"/>
      <c r="AV172" s="3"/>
      <c r="AW172" s="3"/>
      <c r="AX172" s="3"/>
      <c r="AY172" s="3"/>
      <c r="AZ172" s="3"/>
      <c r="BA172" s="3"/>
      <c r="BB172" s="3"/>
      <c r="BC172" s="3"/>
      <c r="BD172" s="3"/>
      <c r="BE172" s="3"/>
      <c r="BF172" s="3"/>
      <c r="BG172" s="3"/>
      <c r="BH172" s="3"/>
      <c r="BI172" s="3"/>
      <c r="BJ172" s="3"/>
      <c r="BK172" s="3"/>
      <c r="BL172" s="3"/>
      <c r="BM172" s="3"/>
    </row>
    <row r="173" spans="12:65" ht="12" x14ac:dyDescent="0.2">
      <c r="L173" s="2"/>
      <c r="O173" s="3"/>
      <c r="P173" s="3"/>
      <c r="Q173" s="3"/>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3"/>
      <c r="AR173" s="3"/>
      <c r="AS173" s="3"/>
      <c r="AT173" s="3"/>
      <c r="AU173" s="3"/>
      <c r="AV173" s="3"/>
      <c r="AW173" s="3"/>
      <c r="AX173" s="3"/>
      <c r="AY173" s="3"/>
      <c r="AZ173" s="3"/>
      <c r="BA173" s="3"/>
      <c r="BB173" s="3"/>
      <c r="BC173" s="3"/>
      <c r="BD173" s="3"/>
      <c r="BE173" s="3"/>
      <c r="BF173" s="3"/>
      <c r="BG173" s="3"/>
      <c r="BH173" s="3"/>
      <c r="BI173" s="3"/>
      <c r="BJ173" s="3"/>
      <c r="BK173" s="3"/>
      <c r="BL173" s="3"/>
      <c r="BM173" s="3"/>
    </row>
    <row r="174" spans="12:65" ht="12" x14ac:dyDescent="0.2">
      <c r="L174" s="2"/>
      <c r="O174" s="3"/>
      <c r="P174" s="3"/>
      <c r="Q174" s="3"/>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3"/>
      <c r="AR174" s="3"/>
      <c r="AS174" s="3"/>
      <c r="AT174" s="3"/>
      <c r="AU174" s="3"/>
      <c r="AV174" s="3"/>
      <c r="AW174" s="3"/>
      <c r="AX174" s="3"/>
      <c r="AY174" s="3"/>
      <c r="AZ174" s="3"/>
      <c r="BA174" s="3"/>
      <c r="BB174" s="3"/>
      <c r="BC174" s="3"/>
      <c r="BD174" s="3"/>
      <c r="BE174" s="3"/>
      <c r="BF174" s="3"/>
      <c r="BG174" s="3"/>
      <c r="BH174" s="3"/>
      <c r="BI174" s="3"/>
      <c r="BJ174" s="3"/>
      <c r="BK174" s="3"/>
      <c r="BL174" s="3"/>
      <c r="BM174" s="3"/>
    </row>
    <row r="175" spans="12:65" ht="12" x14ac:dyDescent="0.2">
      <c r="L175" s="2"/>
      <c r="O175" s="3"/>
      <c r="P175" s="3"/>
      <c r="Q175" s="3"/>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3"/>
      <c r="AR175" s="3"/>
      <c r="AS175" s="3"/>
      <c r="AT175" s="3"/>
      <c r="AU175" s="3"/>
      <c r="AV175" s="3"/>
      <c r="AW175" s="3"/>
      <c r="AX175" s="3"/>
      <c r="AY175" s="3"/>
      <c r="AZ175" s="3"/>
      <c r="BA175" s="3"/>
      <c r="BB175" s="3"/>
      <c r="BC175" s="3"/>
      <c r="BD175" s="3"/>
      <c r="BE175" s="3"/>
      <c r="BF175" s="3"/>
      <c r="BG175" s="3"/>
      <c r="BH175" s="3"/>
      <c r="BI175" s="3"/>
      <c r="BJ175" s="3"/>
      <c r="BK175" s="3"/>
      <c r="BL175" s="3"/>
      <c r="BM175" s="3"/>
    </row>
    <row r="176" spans="12:65" ht="12" x14ac:dyDescent="0.2">
      <c r="L176" s="2"/>
      <c r="O176" s="3"/>
      <c r="P176" s="3"/>
      <c r="Q176" s="3"/>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3"/>
      <c r="AR176" s="3"/>
      <c r="AS176" s="3"/>
      <c r="AT176" s="3"/>
      <c r="AU176" s="3"/>
      <c r="AV176" s="3"/>
      <c r="AW176" s="3"/>
      <c r="AX176" s="3"/>
      <c r="AY176" s="3"/>
      <c r="AZ176" s="3"/>
      <c r="BA176" s="3"/>
      <c r="BB176" s="3"/>
      <c r="BC176" s="3"/>
      <c r="BD176" s="3"/>
      <c r="BE176" s="3"/>
      <c r="BF176" s="3"/>
      <c r="BG176" s="3"/>
      <c r="BH176" s="3"/>
      <c r="BI176" s="3"/>
      <c r="BJ176" s="3"/>
      <c r="BK176" s="3"/>
      <c r="BL176" s="3"/>
      <c r="BM176" s="3"/>
    </row>
    <row r="177" spans="12:65" ht="12" x14ac:dyDescent="0.2">
      <c r="L177" s="2"/>
      <c r="O177" s="3"/>
      <c r="P177" s="3"/>
      <c r="Q177" s="3"/>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3"/>
      <c r="AR177" s="3"/>
      <c r="AS177" s="3"/>
      <c r="AT177" s="3"/>
      <c r="AU177" s="3"/>
      <c r="AV177" s="3"/>
      <c r="AW177" s="3"/>
      <c r="AX177" s="3"/>
      <c r="AY177" s="3"/>
      <c r="AZ177" s="3"/>
      <c r="BA177" s="3"/>
      <c r="BB177" s="3"/>
      <c r="BC177" s="3"/>
      <c r="BD177" s="3"/>
      <c r="BE177" s="3"/>
      <c r="BF177" s="3"/>
      <c r="BG177" s="3"/>
      <c r="BH177" s="3"/>
      <c r="BI177" s="3"/>
      <c r="BJ177" s="3"/>
      <c r="BK177" s="3"/>
      <c r="BL177" s="3"/>
      <c r="BM177" s="3"/>
    </row>
    <row r="178" spans="12:65" ht="12" x14ac:dyDescent="0.2">
      <c r="L178" s="2"/>
      <c r="O178" s="3"/>
      <c r="P178" s="3"/>
      <c r="Q178" s="3"/>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3"/>
      <c r="AR178" s="3"/>
      <c r="AS178" s="3"/>
      <c r="AT178" s="3"/>
      <c r="AU178" s="3"/>
      <c r="AV178" s="3"/>
      <c r="AW178" s="3"/>
      <c r="AX178" s="3"/>
      <c r="AY178" s="3"/>
      <c r="AZ178" s="3"/>
      <c r="BA178" s="3"/>
      <c r="BB178" s="3"/>
      <c r="BC178" s="3"/>
      <c r="BD178" s="3"/>
      <c r="BE178" s="3"/>
      <c r="BF178" s="3"/>
      <c r="BG178" s="3"/>
      <c r="BH178" s="3"/>
      <c r="BI178" s="3"/>
      <c r="BJ178" s="3"/>
      <c r="BK178" s="3"/>
      <c r="BL178" s="3"/>
      <c r="BM178" s="3"/>
    </row>
    <row r="179" spans="12:65" ht="12" x14ac:dyDescent="0.2">
      <c r="L179" s="2"/>
      <c r="O179" s="3"/>
      <c r="P179" s="3"/>
      <c r="Q179" s="3"/>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3"/>
      <c r="AR179" s="3"/>
      <c r="AS179" s="3"/>
      <c r="AT179" s="3"/>
      <c r="AU179" s="3"/>
      <c r="AV179" s="3"/>
      <c r="AW179" s="3"/>
      <c r="AX179" s="3"/>
      <c r="AY179" s="3"/>
      <c r="AZ179" s="3"/>
      <c r="BA179" s="3"/>
      <c r="BB179" s="3"/>
      <c r="BC179" s="3"/>
      <c r="BD179" s="3"/>
      <c r="BE179" s="3"/>
      <c r="BF179" s="3"/>
      <c r="BG179" s="3"/>
      <c r="BH179" s="3"/>
      <c r="BI179" s="3"/>
      <c r="BJ179" s="3"/>
      <c r="BK179" s="3"/>
      <c r="BL179" s="3"/>
      <c r="BM179" s="3"/>
    </row>
    <row r="180" spans="12:65" ht="12" x14ac:dyDescent="0.2">
      <c r="L180" s="2"/>
      <c r="O180" s="3"/>
      <c r="P180" s="3"/>
      <c r="Q180" s="3"/>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3"/>
      <c r="AR180" s="3"/>
      <c r="AS180" s="3"/>
      <c r="AT180" s="3"/>
      <c r="AU180" s="3"/>
      <c r="AV180" s="3"/>
      <c r="AW180" s="3"/>
      <c r="AX180" s="3"/>
      <c r="AY180" s="3"/>
      <c r="AZ180" s="3"/>
      <c r="BA180" s="3"/>
      <c r="BB180" s="3"/>
      <c r="BC180" s="3"/>
      <c r="BD180" s="3"/>
      <c r="BE180" s="3"/>
      <c r="BF180" s="3"/>
      <c r="BG180" s="3"/>
      <c r="BH180" s="3"/>
      <c r="BI180" s="3"/>
      <c r="BJ180" s="3"/>
      <c r="BK180" s="3"/>
      <c r="BL180" s="3"/>
      <c r="BM180" s="3"/>
    </row>
    <row r="181" spans="12:65" ht="12" x14ac:dyDescent="0.2">
      <c r="L181" s="2"/>
      <c r="O181" s="3"/>
      <c r="P181" s="3"/>
      <c r="Q181" s="3"/>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3"/>
      <c r="AR181" s="3"/>
      <c r="AS181" s="3"/>
      <c r="AT181" s="3"/>
      <c r="AU181" s="3"/>
      <c r="AV181" s="3"/>
      <c r="AW181" s="3"/>
      <c r="AX181" s="3"/>
      <c r="AY181" s="3"/>
      <c r="AZ181" s="3"/>
      <c r="BA181" s="3"/>
      <c r="BB181" s="3"/>
      <c r="BC181" s="3"/>
      <c r="BD181" s="3"/>
      <c r="BE181" s="3"/>
      <c r="BF181" s="3"/>
      <c r="BG181" s="3"/>
      <c r="BH181" s="3"/>
      <c r="BI181" s="3"/>
      <c r="BJ181" s="3"/>
      <c r="BK181" s="3"/>
      <c r="BL181" s="3"/>
      <c r="BM181" s="3"/>
    </row>
    <row r="182" spans="12:65" ht="12" x14ac:dyDescent="0.2">
      <c r="L182" s="2"/>
      <c r="O182" s="3"/>
      <c r="P182" s="3"/>
      <c r="Q182" s="3"/>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3"/>
      <c r="AR182" s="3"/>
      <c r="AS182" s="3"/>
      <c r="AT182" s="3"/>
      <c r="AU182" s="3"/>
      <c r="AV182" s="3"/>
      <c r="AW182" s="3"/>
      <c r="AX182" s="3"/>
      <c r="AY182" s="3"/>
      <c r="AZ182" s="3"/>
      <c r="BA182" s="3"/>
      <c r="BB182" s="3"/>
      <c r="BC182" s="3"/>
      <c r="BD182" s="3"/>
      <c r="BE182" s="3"/>
      <c r="BF182" s="3"/>
      <c r="BG182" s="3"/>
      <c r="BH182" s="3"/>
      <c r="BI182" s="3"/>
      <c r="BJ182" s="3"/>
      <c r="BK182" s="3"/>
      <c r="BL182" s="3"/>
      <c r="BM182" s="3"/>
    </row>
    <row r="183" spans="12:65" ht="12" x14ac:dyDescent="0.2">
      <c r="L183" s="2"/>
      <c r="O183" s="3"/>
      <c r="P183" s="3"/>
      <c r="Q183" s="3"/>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3"/>
      <c r="AR183" s="3"/>
      <c r="AS183" s="3"/>
      <c r="AT183" s="3"/>
      <c r="AU183" s="3"/>
      <c r="AV183" s="3"/>
      <c r="AW183" s="3"/>
      <c r="AX183" s="3"/>
      <c r="AY183" s="3"/>
      <c r="AZ183" s="3"/>
      <c r="BA183" s="3"/>
      <c r="BB183" s="3"/>
      <c r="BC183" s="3"/>
      <c r="BD183" s="3"/>
      <c r="BE183" s="3"/>
      <c r="BF183" s="3"/>
      <c r="BG183" s="3"/>
      <c r="BH183" s="3"/>
      <c r="BI183" s="3"/>
      <c r="BJ183" s="3"/>
      <c r="BK183" s="3"/>
      <c r="BL183" s="3"/>
      <c r="BM183" s="3"/>
    </row>
    <row r="184" spans="12:65" ht="12" x14ac:dyDescent="0.2">
      <c r="L184" s="2"/>
      <c r="O184" s="3"/>
      <c r="P184" s="3"/>
      <c r="Q184" s="3"/>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3"/>
      <c r="AR184" s="3"/>
      <c r="AS184" s="3"/>
      <c r="AT184" s="3"/>
      <c r="AU184" s="3"/>
      <c r="AV184" s="3"/>
      <c r="AW184" s="3"/>
      <c r="AX184" s="3"/>
      <c r="AY184" s="3"/>
      <c r="AZ184" s="3"/>
      <c r="BA184" s="3"/>
      <c r="BB184" s="3"/>
      <c r="BC184" s="3"/>
      <c r="BD184" s="3"/>
      <c r="BE184" s="3"/>
      <c r="BF184" s="3"/>
      <c r="BG184" s="3"/>
      <c r="BH184" s="3"/>
      <c r="BI184" s="3"/>
      <c r="BJ184" s="3"/>
      <c r="BK184" s="3"/>
      <c r="BL184" s="3"/>
      <c r="BM184" s="3"/>
    </row>
    <row r="185" spans="12:65" ht="12" x14ac:dyDescent="0.2">
      <c r="L185" s="2"/>
      <c r="O185" s="3"/>
      <c r="P185" s="3"/>
      <c r="Q185" s="3"/>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3"/>
      <c r="AR185" s="3"/>
      <c r="AS185" s="3"/>
      <c r="AT185" s="3"/>
      <c r="AU185" s="3"/>
      <c r="AV185" s="3"/>
      <c r="AW185" s="3"/>
      <c r="AX185" s="3"/>
      <c r="AY185" s="3"/>
      <c r="AZ185" s="3"/>
      <c r="BA185" s="3"/>
      <c r="BB185" s="3"/>
      <c r="BC185" s="3"/>
      <c r="BD185" s="3"/>
      <c r="BE185" s="3"/>
      <c r="BF185" s="3"/>
      <c r="BG185" s="3"/>
      <c r="BH185" s="3"/>
      <c r="BI185" s="3"/>
      <c r="BJ185" s="3"/>
      <c r="BK185" s="3"/>
      <c r="BL185" s="3"/>
      <c r="BM185" s="3"/>
    </row>
    <row r="186" spans="12:65" ht="12" x14ac:dyDescent="0.2">
      <c r="L186" s="2"/>
      <c r="O186" s="3"/>
      <c r="P186" s="3"/>
      <c r="Q186" s="3"/>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3"/>
      <c r="AR186" s="3"/>
      <c r="AS186" s="3"/>
      <c r="AT186" s="3"/>
      <c r="AU186" s="3"/>
      <c r="AV186" s="3"/>
      <c r="AW186" s="3"/>
      <c r="AX186" s="3"/>
      <c r="AY186" s="3"/>
      <c r="AZ186" s="3"/>
      <c r="BA186" s="3"/>
      <c r="BB186" s="3"/>
      <c r="BC186" s="3"/>
      <c r="BD186" s="3"/>
      <c r="BE186" s="3"/>
      <c r="BF186" s="3"/>
      <c r="BG186" s="3"/>
      <c r="BH186" s="3"/>
      <c r="BI186" s="3"/>
      <c r="BJ186" s="3"/>
      <c r="BK186" s="3"/>
      <c r="BL186" s="3"/>
      <c r="BM186" s="3"/>
    </row>
    <row r="187" spans="12:65" ht="12" x14ac:dyDescent="0.2">
      <c r="L187" s="2"/>
      <c r="O187" s="3"/>
      <c r="P187" s="3"/>
      <c r="Q187" s="3"/>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3"/>
      <c r="AR187" s="3"/>
      <c r="AS187" s="3"/>
      <c r="AT187" s="3"/>
      <c r="AU187" s="3"/>
      <c r="AV187" s="3"/>
      <c r="AW187" s="3"/>
      <c r="AX187" s="3"/>
      <c r="AY187" s="3"/>
      <c r="AZ187" s="3"/>
      <c r="BA187" s="3"/>
      <c r="BB187" s="3"/>
      <c r="BC187" s="3"/>
      <c r="BD187" s="3"/>
      <c r="BE187" s="3"/>
      <c r="BF187" s="3"/>
      <c r="BG187" s="3"/>
      <c r="BH187" s="3"/>
      <c r="BI187" s="3"/>
      <c r="BJ187" s="3"/>
      <c r="BK187" s="3"/>
      <c r="BL187" s="3"/>
      <c r="BM187" s="3"/>
    </row>
    <row r="188" spans="12:65" ht="12" x14ac:dyDescent="0.2">
      <c r="L188" s="2"/>
      <c r="O188" s="3"/>
      <c r="P188" s="3"/>
      <c r="Q188" s="3"/>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3"/>
      <c r="AR188" s="3"/>
      <c r="AS188" s="3"/>
      <c r="AT188" s="3"/>
      <c r="AU188" s="3"/>
      <c r="AV188" s="3"/>
      <c r="AW188" s="3"/>
      <c r="AX188" s="3"/>
      <c r="AY188" s="3"/>
      <c r="AZ188" s="3"/>
      <c r="BA188" s="3"/>
      <c r="BB188" s="3"/>
      <c r="BC188" s="3"/>
      <c r="BD188" s="3"/>
      <c r="BE188" s="3"/>
      <c r="BF188" s="3"/>
      <c r="BG188" s="3"/>
      <c r="BH188" s="3"/>
      <c r="BI188" s="3"/>
      <c r="BJ188" s="3"/>
      <c r="BK188" s="3"/>
      <c r="BL188" s="3"/>
      <c r="BM188" s="3"/>
    </row>
    <row r="189" spans="12:65" ht="12" x14ac:dyDescent="0.2">
      <c r="L189" s="2"/>
      <c r="O189" s="3"/>
      <c r="P189" s="3"/>
      <c r="Q189" s="3"/>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3"/>
      <c r="AR189" s="3"/>
      <c r="AS189" s="3"/>
      <c r="AT189" s="3"/>
      <c r="AU189" s="3"/>
      <c r="AV189" s="3"/>
      <c r="AW189" s="3"/>
      <c r="AX189" s="3"/>
      <c r="AY189" s="3"/>
      <c r="AZ189" s="3"/>
      <c r="BA189" s="3"/>
      <c r="BB189" s="3"/>
      <c r="BC189" s="3"/>
      <c r="BD189" s="3"/>
      <c r="BE189" s="3"/>
      <c r="BF189" s="3"/>
      <c r="BG189" s="3"/>
      <c r="BH189" s="3"/>
      <c r="BI189" s="3"/>
      <c r="BJ189" s="3"/>
      <c r="BK189" s="3"/>
      <c r="BL189" s="3"/>
      <c r="BM189" s="3"/>
    </row>
    <row r="190" spans="12:65" ht="12" x14ac:dyDescent="0.2">
      <c r="L190" s="2"/>
      <c r="O190" s="3"/>
      <c r="P190" s="3"/>
      <c r="Q190" s="3"/>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3"/>
      <c r="AR190" s="3"/>
      <c r="AS190" s="3"/>
      <c r="AT190" s="3"/>
      <c r="AU190" s="3"/>
      <c r="AV190" s="3"/>
      <c r="AW190" s="3"/>
      <c r="AX190" s="3"/>
      <c r="AY190" s="3"/>
      <c r="AZ190" s="3"/>
      <c r="BA190" s="3"/>
      <c r="BB190" s="3"/>
      <c r="BC190" s="3"/>
      <c r="BD190" s="3"/>
      <c r="BE190" s="3"/>
      <c r="BF190" s="3"/>
      <c r="BG190" s="3"/>
      <c r="BH190" s="3"/>
      <c r="BI190" s="3"/>
      <c r="BJ190" s="3"/>
      <c r="BK190" s="3"/>
      <c r="BL190" s="3"/>
      <c r="BM190" s="3"/>
    </row>
    <row r="191" spans="12:65" ht="12" x14ac:dyDescent="0.2">
      <c r="L191" s="2"/>
      <c r="O191" s="3"/>
      <c r="P191" s="3"/>
      <c r="Q191" s="3"/>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3"/>
      <c r="AR191" s="3"/>
      <c r="AS191" s="3"/>
      <c r="AT191" s="3"/>
      <c r="AU191" s="3"/>
      <c r="AV191" s="3"/>
      <c r="AW191" s="3"/>
      <c r="AX191" s="3"/>
      <c r="AY191" s="3"/>
      <c r="AZ191" s="3"/>
      <c r="BA191" s="3"/>
      <c r="BB191" s="3"/>
      <c r="BC191" s="3"/>
      <c r="BD191" s="3"/>
      <c r="BE191" s="3"/>
      <c r="BF191" s="3"/>
      <c r="BG191" s="3"/>
      <c r="BH191" s="3"/>
      <c r="BI191" s="3"/>
      <c r="BJ191" s="3"/>
      <c r="BK191" s="3"/>
      <c r="BL191" s="3"/>
      <c r="BM191" s="3"/>
    </row>
    <row r="192" spans="12:65" ht="12" x14ac:dyDescent="0.2">
      <c r="L192" s="2"/>
      <c r="O192" s="3"/>
      <c r="P192" s="3"/>
      <c r="Q192" s="3"/>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3"/>
      <c r="AR192" s="3"/>
      <c r="AS192" s="3"/>
      <c r="AT192" s="3"/>
      <c r="AU192" s="3"/>
      <c r="AV192" s="3"/>
      <c r="AW192" s="3"/>
      <c r="AX192" s="3"/>
      <c r="AY192" s="3"/>
      <c r="AZ192" s="3"/>
      <c r="BA192" s="3"/>
      <c r="BB192" s="3"/>
      <c r="BC192" s="3"/>
      <c r="BD192" s="3"/>
      <c r="BE192" s="3"/>
      <c r="BF192" s="3"/>
      <c r="BG192" s="3"/>
      <c r="BH192" s="3"/>
      <c r="BI192" s="3"/>
      <c r="BJ192" s="3"/>
      <c r="BK192" s="3"/>
      <c r="BL192" s="3"/>
      <c r="BM192" s="3"/>
    </row>
    <row r="193" spans="12:65" ht="12" x14ac:dyDescent="0.2">
      <c r="L193" s="2"/>
      <c r="O193" s="3"/>
      <c r="P193" s="3"/>
      <c r="Q193" s="3"/>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3"/>
      <c r="AR193" s="3"/>
      <c r="AS193" s="3"/>
      <c r="AT193" s="3"/>
      <c r="AU193" s="3"/>
      <c r="AV193" s="3"/>
      <c r="AW193" s="3"/>
      <c r="AX193" s="3"/>
      <c r="AY193" s="3"/>
      <c r="AZ193" s="3"/>
      <c r="BA193" s="3"/>
      <c r="BB193" s="3"/>
      <c r="BC193" s="3"/>
      <c r="BD193" s="3"/>
      <c r="BE193" s="3"/>
      <c r="BF193" s="3"/>
      <c r="BG193" s="3"/>
      <c r="BH193" s="3"/>
      <c r="BI193" s="3"/>
      <c r="BJ193" s="3"/>
      <c r="BK193" s="3"/>
      <c r="BL193" s="3"/>
      <c r="BM193" s="3"/>
    </row>
    <row r="194" spans="12:65" ht="12" x14ac:dyDescent="0.2">
      <c r="L194" s="2"/>
      <c r="O194" s="3"/>
      <c r="P194" s="3"/>
      <c r="Q194" s="3"/>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3"/>
      <c r="AR194" s="3"/>
      <c r="AS194" s="3"/>
      <c r="AT194" s="3"/>
      <c r="AU194" s="3"/>
      <c r="AV194" s="3"/>
      <c r="AW194" s="3"/>
      <c r="AX194" s="3"/>
      <c r="AY194" s="3"/>
      <c r="AZ194" s="3"/>
      <c r="BA194" s="3"/>
      <c r="BB194" s="3"/>
      <c r="BC194" s="3"/>
      <c r="BD194" s="3"/>
      <c r="BE194" s="3"/>
      <c r="BF194" s="3"/>
      <c r="BG194" s="3"/>
      <c r="BH194" s="3"/>
      <c r="BI194" s="3"/>
      <c r="BJ194" s="3"/>
      <c r="BK194" s="3"/>
      <c r="BL194" s="3"/>
      <c r="BM194" s="3"/>
    </row>
    <row r="195" spans="12:65" ht="12" x14ac:dyDescent="0.2">
      <c r="L195" s="2"/>
      <c r="O195" s="3"/>
      <c r="P195" s="3"/>
      <c r="Q195" s="3"/>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3"/>
      <c r="AR195" s="3"/>
      <c r="AS195" s="3"/>
      <c r="AT195" s="3"/>
      <c r="AU195" s="3"/>
      <c r="AV195" s="3"/>
      <c r="AW195" s="3"/>
      <c r="AX195" s="3"/>
      <c r="AY195" s="3"/>
      <c r="AZ195" s="3"/>
      <c r="BA195" s="3"/>
      <c r="BB195" s="3"/>
      <c r="BC195" s="3"/>
      <c r="BD195" s="3"/>
      <c r="BE195" s="3"/>
      <c r="BF195" s="3"/>
      <c r="BG195" s="3"/>
      <c r="BH195" s="3"/>
      <c r="BI195" s="3"/>
      <c r="BJ195" s="3"/>
      <c r="BK195" s="3"/>
      <c r="BL195" s="3"/>
      <c r="BM195" s="3"/>
    </row>
    <row r="196" spans="12:65" ht="12" x14ac:dyDescent="0.2">
      <c r="L196" s="2"/>
      <c r="O196" s="3"/>
      <c r="P196" s="3"/>
      <c r="Q196" s="3"/>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3"/>
      <c r="AR196" s="3"/>
      <c r="AS196" s="3"/>
      <c r="AT196" s="3"/>
      <c r="AU196" s="3"/>
      <c r="AV196" s="3"/>
      <c r="AW196" s="3"/>
      <c r="AX196" s="3"/>
      <c r="AY196" s="3"/>
      <c r="AZ196" s="3"/>
      <c r="BA196" s="3"/>
      <c r="BB196" s="3"/>
      <c r="BC196" s="3"/>
      <c r="BD196" s="3"/>
      <c r="BE196" s="3"/>
      <c r="BF196" s="3"/>
      <c r="BG196" s="3"/>
      <c r="BH196" s="3"/>
      <c r="BI196" s="3"/>
      <c r="BJ196" s="3"/>
      <c r="BK196" s="3"/>
      <c r="BL196" s="3"/>
      <c r="BM196" s="3"/>
    </row>
    <row r="197" spans="12:65" ht="12" x14ac:dyDescent="0.2">
      <c r="L197" s="2"/>
      <c r="O197" s="3"/>
      <c r="P197" s="3"/>
      <c r="Q197" s="3"/>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3"/>
      <c r="AR197" s="3"/>
      <c r="AS197" s="3"/>
      <c r="AT197" s="3"/>
      <c r="AU197" s="3"/>
      <c r="AV197" s="3"/>
      <c r="AW197" s="3"/>
      <c r="AX197" s="3"/>
      <c r="AY197" s="3"/>
      <c r="AZ197" s="3"/>
      <c r="BA197" s="3"/>
      <c r="BB197" s="3"/>
      <c r="BC197" s="3"/>
      <c r="BD197" s="3"/>
      <c r="BE197" s="3"/>
      <c r="BF197" s="3"/>
      <c r="BG197" s="3"/>
      <c r="BH197" s="3"/>
      <c r="BI197" s="3"/>
      <c r="BJ197" s="3"/>
      <c r="BK197" s="3"/>
      <c r="BL197" s="3"/>
      <c r="BM197" s="3"/>
    </row>
    <row r="198" spans="12:65" ht="12" x14ac:dyDescent="0.2">
      <c r="L198" s="2"/>
      <c r="O198" s="3"/>
      <c r="P198" s="3"/>
      <c r="Q198" s="3"/>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3"/>
      <c r="AR198" s="3"/>
      <c r="AS198" s="3"/>
      <c r="AT198" s="3"/>
      <c r="AU198" s="3"/>
      <c r="AV198" s="3"/>
      <c r="AW198" s="3"/>
      <c r="AX198" s="3"/>
      <c r="AY198" s="3"/>
      <c r="AZ198" s="3"/>
      <c r="BA198" s="3"/>
      <c r="BB198" s="3"/>
      <c r="BC198" s="3"/>
      <c r="BD198" s="3"/>
      <c r="BE198" s="3"/>
      <c r="BF198" s="3"/>
      <c r="BG198" s="3"/>
      <c r="BH198" s="3"/>
      <c r="BI198" s="3"/>
      <c r="BJ198" s="3"/>
      <c r="BK198" s="3"/>
      <c r="BL198" s="3"/>
      <c r="BM198" s="3"/>
    </row>
    <row r="199" spans="12:65" ht="12" x14ac:dyDescent="0.2">
      <c r="L199" s="2"/>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row>
    <row r="200" spans="12:65" ht="12" x14ac:dyDescent="0.2">
      <c r="L200" s="2"/>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row>
    <row r="201" spans="12:65" ht="12" x14ac:dyDescent="0.2">
      <c r="L201" s="2"/>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row>
    <row r="202" spans="12:65" ht="12" x14ac:dyDescent="0.2">
      <c r="L202" s="2"/>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row>
    <row r="203" spans="12:65" ht="12" x14ac:dyDescent="0.2">
      <c r="L203" s="2"/>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row>
    <row r="204" spans="12:65" ht="12" x14ac:dyDescent="0.2">
      <c r="L204" s="2"/>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row>
    <row r="205" spans="12:65" ht="12" x14ac:dyDescent="0.2">
      <c r="L205" s="2"/>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row>
    <row r="206" spans="12:65" ht="12" x14ac:dyDescent="0.2">
      <c r="L206" s="2"/>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row>
    <row r="207" spans="12:65" ht="12" x14ac:dyDescent="0.2">
      <c r="L207" s="2"/>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row>
    <row r="208" spans="12:65" ht="12" x14ac:dyDescent="0.2">
      <c r="L208" s="2"/>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row>
    <row r="209" spans="12:42" ht="12" x14ac:dyDescent="0.2">
      <c r="L209" s="2"/>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row>
    <row r="210" spans="12:42" ht="12" x14ac:dyDescent="0.2">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row>
    <row r="211" spans="12:42" ht="12" x14ac:dyDescent="0.2">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row>
    <row r="212" spans="12:42" ht="12" x14ac:dyDescent="0.2">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row>
    <row r="213" spans="12:42" ht="12" x14ac:dyDescent="0.2">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row>
    <row r="214" spans="12:42" ht="12" x14ac:dyDescent="0.2">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row>
    <row r="215" spans="12:42" ht="12" x14ac:dyDescent="0.2">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row>
    <row r="216" spans="12:42" ht="12" x14ac:dyDescent="0.2">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row>
    <row r="217" spans="12:42" ht="12" x14ac:dyDescent="0.2">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row>
    <row r="218" spans="12:42" ht="12" x14ac:dyDescent="0.2">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row>
    <row r="219" spans="12:42" ht="12" x14ac:dyDescent="0.2">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row>
    <row r="220" spans="12:42" ht="12" x14ac:dyDescent="0.2">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row>
    <row r="221" spans="12:42" ht="12" x14ac:dyDescent="0.2">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row>
    <row r="222" spans="12:42" ht="12" x14ac:dyDescent="0.2">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row>
    <row r="223" spans="12:42" ht="12" x14ac:dyDescent="0.2">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row>
    <row r="224" spans="12:42" ht="12" x14ac:dyDescent="0.2">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row>
    <row r="225" spans="18:42" ht="12" x14ac:dyDescent="0.2">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row>
    <row r="226" spans="18:42" ht="12" x14ac:dyDescent="0.2">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row>
    <row r="227" spans="18:42" ht="12" x14ac:dyDescent="0.2">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row>
    <row r="228" spans="18:42" ht="12" x14ac:dyDescent="0.2">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row>
    <row r="229" spans="18:42" ht="12" x14ac:dyDescent="0.2">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row>
    <row r="230" spans="18:42" ht="12" x14ac:dyDescent="0.2">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row>
    <row r="231" spans="18:42" ht="12" x14ac:dyDescent="0.2">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row>
  </sheetData>
  <sheetProtection algorithmName="SHA-512" hashValue="9+4C2K7OErWViIQZC+h9heRprJlLG9X2fxxMAzEVFlXrUFR5OV3Og0qGJrfEASG+x/BN1ZXmTj9CiY1yV4uLfg==" saltValue="e6eRGvbVc9thxO7GMwMUEQ==" spinCount="100000" sheet="1" formatCells="0"/>
  <mergeCells count="23">
    <mergeCell ref="P1:Q1"/>
    <mergeCell ref="D1:O1"/>
    <mergeCell ref="D5:E5"/>
    <mergeCell ref="I5:J5"/>
    <mergeCell ref="F5:H5"/>
    <mergeCell ref="D3:O3"/>
    <mergeCell ref="D2:O2"/>
    <mergeCell ref="B60:D61"/>
    <mergeCell ref="B90:D91"/>
    <mergeCell ref="I98:J98"/>
    <mergeCell ref="B5:C5"/>
    <mergeCell ref="D99:F99"/>
    <mergeCell ref="I73:J73"/>
    <mergeCell ref="I74:J74"/>
    <mergeCell ref="B67:J67"/>
    <mergeCell ref="B68:J68"/>
    <mergeCell ref="D98:F98"/>
    <mergeCell ref="A21:J21"/>
    <mergeCell ref="A37:J37"/>
    <mergeCell ref="B66:J66"/>
    <mergeCell ref="B69:J69"/>
    <mergeCell ref="B70:J70"/>
    <mergeCell ref="I97:J97"/>
  </mergeCells>
  <phoneticPr fontId="0" type="noConversion"/>
  <conditionalFormatting sqref="L98:P98">
    <cfRule type="cellIs" dxfId="41" priority="13" operator="notBetween">
      <formula>0</formula>
      <formula>1</formula>
    </cfRule>
  </conditionalFormatting>
  <conditionalFormatting sqref="G99">
    <cfRule type="expression" dxfId="40" priority="10">
      <formula>$D$99&lt;&gt;"Sponsor caps F&amp;A. Enter rate:"</formula>
    </cfRule>
    <cfRule type="expression" dxfId="39" priority="11">
      <formula>$D$99="Sponsor caps F&amp;A. Enter rate:"</formula>
    </cfRule>
  </conditionalFormatting>
  <conditionalFormatting sqref="L97:P97">
    <cfRule type="cellIs" dxfId="38" priority="9" operator="equal">
      <formula>"ERR-- SUBS"</formula>
    </cfRule>
  </conditionalFormatting>
  <conditionalFormatting sqref="L77:P77">
    <cfRule type="cellIs" dxfId="37" priority="8" operator="equal">
      <formula>"ERR-- PSC"</formula>
    </cfRule>
  </conditionalFormatting>
  <conditionalFormatting sqref="C11:C20">
    <cfRule type="cellIs" dxfId="36" priority="5" operator="equal">
      <formula>"JFO"</formula>
    </cfRule>
  </conditionalFormatting>
  <conditionalFormatting sqref="C41:C50">
    <cfRule type="cellIs" dxfId="35" priority="4" operator="equal">
      <formula>"JFO"</formula>
    </cfRule>
  </conditionalFormatting>
  <conditionalFormatting sqref="A11:A20">
    <cfRule type="cellIs" dxfId="34" priority="3" operator="equal">
      <formula>"No"</formula>
    </cfRule>
  </conditionalFormatting>
  <conditionalFormatting sqref="A24:A36">
    <cfRule type="cellIs" dxfId="33" priority="2" operator="equal">
      <formula>"No"</formula>
    </cfRule>
  </conditionalFormatting>
  <conditionalFormatting sqref="F41:J59">
    <cfRule type="cellIs" dxfId="32" priority="1" operator="equal">
      <formula>0</formula>
    </cfRule>
  </conditionalFormatting>
  <dataValidations count="4">
    <dataValidation type="list" allowBlank="1" showInputMessage="1" showErrorMessage="1" sqref="B97">
      <formula1>$H$105:$H$107</formula1>
    </dataValidation>
    <dataValidation type="list" allowBlank="1" showInputMessage="1" showErrorMessage="1" sqref="D99:F99">
      <formula1>$B$120:$B$127</formula1>
    </dataValidation>
    <dataValidation type="list" allowBlank="1" showInputMessage="1" showErrorMessage="1" sqref="A11:A20 A24:A36">
      <formula1>"Yes, No"</formula1>
    </dataValidation>
    <dataValidation type="list" allowBlank="1" showInputMessage="1" showErrorMessage="1" sqref="C11:C20">
      <formula1>"UTK, JFO"</formula1>
    </dataValidation>
  </dataValidations>
  <printOptions horizontalCentered="1"/>
  <pageMargins left="0" right="0" top="0.5" bottom="0" header="0" footer="0"/>
  <pageSetup scale="63" orientation="portrait" horizontalDpi="300" verticalDpi="300" r:id="rId1"/>
  <headerFooter alignWithMargins="0"/>
  <ignoredErrors>
    <ignoredError sqref="Q73:Q74 Q84:Q87 Q81" unlockedFormula="1"/>
    <ignoredError sqref="Q75" formula="1"/>
    <ignoredError sqref="Q34" formulaRange="1"/>
  </ignoredError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CT176"/>
  <sheetViews>
    <sheetView topLeftCell="A31" zoomScale="115" zoomScaleNormal="115" zoomScalePageLayoutView="115" workbookViewId="0">
      <selection activeCell="G51" sqref="G51"/>
    </sheetView>
  </sheetViews>
  <sheetFormatPr defaultColWidth="8.85546875" defaultRowHeight="12.75" x14ac:dyDescent="0.2"/>
  <cols>
    <col min="1" max="1" width="38.140625" style="80" customWidth="1"/>
    <col min="2" max="2" width="14.140625" style="80" customWidth="1"/>
    <col min="3" max="3" width="16.7109375" style="80" customWidth="1"/>
    <col min="4" max="4" width="8" style="80" customWidth="1"/>
    <col min="5" max="5" width="9.42578125" style="80" bestFit="1" customWidth="1"/>
    <col min="6" max="6" width="11.28515625" style="80" customWidth="1"/>
    <col min="7" max="7" width="11.140625" style="80" customWidth="1"/>
    <col min="8" max="8" width="14.28515625" style="80" bestFit="1" customWidth="1"/>
    <col min="9" max="10" width="11.140625" style="80" customWidth="1"/>
    <col min="11" max="11" width="14.5703125" style="80" customWidth="1"/>
    <col min="12" max="12" width="51.28515625" style="80" customWidth="1"/>
    <col min="13" max="260" width="8.85546875" style="80"/>
    <col min="261" max="261" width="62.28515625" style="80" bestFit="1" customWidth="1"/>
    <col min="262" max="262" width="14.140625" style="80" customWidth="1"/>
    <col min="263" max="263" width="12.85546875" style="80" customWidth="1"/>
    <col min="264" max="264" width="8" style="80" customWidth="1"/>
    <col min="265" max="265" width="11.28515625" style="80" customWidth="1"/>
    <col min="266" max="266" width="10" style="80" customWidth="1"/>
    <col min="267" max="267" width="10.42578125" style="80" customWidth="1"/>
    <col min="268" max="268" width="43.85546875" style="80" customWidth="1"/>
    <col min="269" max="516" width="8.85546875" style="80"/>
    <col min="517" max="517" width="62.28515625" style="80" bestFit="1" customWidth="1"/>
    <col min="518" max="518" width="14.140625" style="80" customWidth="1"/>
    <col min="519" max="519" width="12.85546875" style="80" customWidth="1"/>
    <col min="520" max="520" width="8" style="80" customWidth="1"/>
    <col min="521" max="521" width="11.28515625" style="80" customWidth="1"/>
    <col min="522" max="522" width="10" style="80" customWidth="1"/>
    <col min="523" max="523" width="10.42578125" style="80" customWidth="1"/>
    <col min="524" max="524" width="43.85546875" style="80" customWidth="1"/>
    <col min="525" max="772" width="8.85546875" style="80"/>
    <col min="773" max="773" width="62.28515625" style="80" bestFit="1" customWidth="1"/>
    <col min="774" max="774" width="14.140625" style="80" customWidth="1"/>
    <col min="775" max="775" width="12.85546875" style="80" customWidth="1"/>
    <col min="776" max="776" width="8" style="80" customWidth="1"/>
    <col min="777" max="777" width="11.28515625" style="80" customWidth="1"/>
    <col min="778" max="778" width="10" style="80" customWidth="1"/>
    <col min="779" max="779" width="10.42578125" style="80" customWidth="1"/>
    <col min="780" max="780" width="43.85546875" style="80" customWidth="1"/>
    <col min="781" max="1028" width="8.85546875" style="80"/>
    <col min="1029" max="1029" width="62.28515625" style="80" bestFit="1" customWidth="1"/>
    <col min="1030" max="1030" width="14.140625" style="80" customWidth="1"/>
    <col min="1031" max="1031" width="12.85546875" style="80" customWidth="1"/>
    <col min="1032" max="1032" width="8" style="80" customWidth="1"/>
    <col min="1033" max="1033" width="11.28515625" style="80" customWidth="1"/>
    <col min="1034" max="1034" width="10" style="80" customWidth="1"/>
    <col min="1035" max="1035" width="10.42578125" style="80" customWidth="1"/>
    <col min="1036" max="1036" width="43.85546875" style="80" customWidth="1"/>
    <col min="1037" max="1284" width="8.85546875" style="80"/>
    <col min="1285" max="1285" width="62.28515625" style="80" bestFit="1" customWidth="1"/>
    <col min="1286" max="1286" width="14.140625" style="80" customWidth="1"/>
    <col min="1287" max="1287" width="12.85546875" style="80" customWidth="1"/>
    <col min="1288" max="1288" width="8" style="80" customWidth="1"/>
    <col min="1289" max="1289" width="11.28515625" style="80" customWidth="1"/>
    <col min="1290" max="1290" width="10" style="80" customWidth="1"/>
    <col min="1291" max="1291" width="10.42578125" style="80" customWidth="1"/>
    <col min="1292" max="1292" width="43.85546875" style="80" customWidth="1"/>
    <col min="1293" max="1540" width="8.85546875" style="80"/>
    <col min="1541" max="1541" width="62.28515625" style="80" bestFit="1" customWidth="1"/>
    <col min="1542" max="1542" width="14.140625" style="80" customWidth="1"/>
    <col min="1543" max="1543" width="12.85546875" style="80" customWidth="1"/>
    <col min="1544" max="1544" width="8" style="80" customWidth="1"/>
    <col min="1545" max="1545" width="11.28515625" style="80" customWidth="1"/>
    <col min="1546" max="1546" width="10" style="80" customWidth="1"/>
    <col min="1547" max="1547" width="10.42578125" style="80" customWidth="1"/>
    <col min="1548" max="1548" width="43.85546875" style="80" customWidth="1"/>
    <col min="1549" max="1796" width="8.85546875" style="80"/>
    <col min="1797" max="1797" width="62.28515625" style="80" bestFit="1" customWidth="1"/>
    <col min="1798" max="1798" width="14.140625" style="80" customWidth="1"/>
    <col min="1799" max="1799" width="12.85546875" style="80" customWidth="1"/>
    <col min="1800" max="1800" width="8" style="80" customWidth="1"/>
    <col min="1801" max="1801" width="11.28515625" style="80" customWidth="1"/>
    <col min="1802" max="1802" width="10" style="80" customWidth="1"/>
    <col min="1803" max="1803" width="10.42578125" style="80" customWidth="1"/>
    <col min="1804" max="1804" width="43.85546875" style="80" customWidth="1"/>
    <col min="1805" max="2052" width="8.85546875" style="80"/>
    <col min="2053" max="2053" width="62.28515625" style="80" bestFit="1" customWidth="1"/>
    <col min="2054" max="2054" width="14.140625" style="80" customWidth="1"/>
    <col min="2055" max="2055" width="12.85546875" style="80" customWidth="1"/>
    <col min="2056" max="2056" width="8" style="80" customWidth="1"/>
    <col min="2057" max="2057" width="11.28515625" style="80" customWidth="1"/>
    <col min="2058" max="2058" width="10" style="80" customWidth="1"/>
    <col min="2059" max="2059" width="10.42578125" style="80" customWidth="1"/>
    <col min="2060" max="2060" width="43.85546875" style="80" customWidth="1"/>
    <col min="2061" max="2308" width="8.85546875" style="80"/>
    <col min="2309" max="2309" width="62.28515625" style="80" bestFit="1" customWidth="1"/>
    <col min="2310" max="2310" width="14.140625" style="80" customWidth="1"/>
    <col min="2311" max="2311" width="12.85546875" style="80" customWidth="1"/>
    <col min="2312" max="2312" width="8" style="80" customWidth="1"/>
    <col min="2313" max="2313" width="11.28515625" style="80" customWidth="1"/>
    <col min="2314" max="2314" width="10" style="80" customWidth="1"/>
    <col min="2315" max="2315" width="10.42578125" style="80" customWidth="1"/>
    <col min="2316" max="2316" width="43.85546875" style="80" customWidth="1"/>
    <col min="2317" max="2564" width="8.85546875" style="80"/>
    <col min="2565" max="2565" width="62.28515625" style="80" bestFit="1" customWidth="1"/>
    <col min="2566" max="2566" width="14.140625" style="80" customWidth="1"/>
    <col min="2567" max="2567" width="12.85546875" style="80" customWidth="1"/>
    <col min="2568" max="2568" width="8" style="80" customWidth="1"/>
    <col min="2569" max="2569" width="11.28515625" style="80" customWidth="1"/>
    <col min="2570" max="2570" width="10" style="80" customWidth="1"/>
    <col min="2571" max="2571" width="10.42578125" style="80" customWidth="1"/>
    <col min="2572" max="2572" width="43.85546875" style="80" customWidth="1"/>
    <col min="2573" max="2820" width="8.85546875" style="80"/>
    <col min="2821" max="2821" width="62.28515625" style="80" bestFit="1" customWidth="1"/>
    <col min="2822" max="2822" width="14.140625" style="80" customWidth="1"/>
    <col min="2823" max="2823" width="12.85546875" style="80" customWidth="1"/>
    <col min="2824" max="2824" width="8" style="80" customWidth="1"/>
    <col min="2825" max="2825" width="11.28515625" style="80" customWidth="1"/>
    <col min="2826" max="2826" width="10" style="80" customWidth="1"/>
    <col min="2827" max="2827" width="10.42578125" style="80" customWidth="1"/>
    <col min="2828" max="2828" width="43.85546875" style="80" customWidth="1"/>
    <col min="2829" max="3076" width="8.85546875" style="80"/>
    <col min="3077" max="3077" width="62.28515625" style="80" bestFit="1" customWidth="1"/>
    <col min="3078" max="3078" width="14.140625" style="80" customWidth="1"/>
    <col min="3079" max="3079" width="12.85546875" style="80" customWidth="1"/>
    <col min="3080" max="3080" width="8" style="80" customWidth="1"/>
    <col min="3081" max="3081" width="11.28515625" style="80" customWidth="1"/>
    <col min="3082" max="3082" width="10" style="80" customWidth="1"/>
    <col min="3083" max="3083" width="10.42578125" style="80" customWidth="1"/>
    <col min="3084" max="3084" width="43.85546875" style="80" customWidth="1"/>
    <col min="3085" max="3332" width="8.85546875" style="80"/>
    <col min="3333" max="3333" width="62.28515625" style="80" bestFit="1" customWidth="1"/>
    <col min="3334" max="3334" width="14.140625" style="80" customWidth="1"/>
    <col min="3335" max="3335" width="12.85546875" style="80" customWidth="1"/>
    <col min="3336" max="3336" width="8" style="80" customWidth="1"/>
    <col min="3337" max="3337" width="11.28515625" style="80" customWidth="1"/>
    <col min="3338" max="3338" width="10" style="80" customWidth="1"/>
    <col min="3339" max="3339" width="10.42578125" style="80" customWidth="1"/>
    <col min="3340" max="3340" width="43.85546875" style="80" customWidth="1"/>
    <col min="3341" max="3588" width="8.85546875" style="80"/>
    <col min="3589" max="3589" width="62.28515625" style="80" bestFit="1" customWidth="1"/>
    <col min="3590" max="3590" width="14.140625" style="80" customWidth="1"/>
    <col min="3591" max="3591" width="12.85546875" style="80" customWidth="1"/>
    <col min="3592" max="3592" width="8" style="80" customWidth="1"/>
    <col min="3593" max="3593" width="11.28515625" style="80" customWidth="1"/>
    <col min="3594" max="3594" width="10" style="80" customWidth="1"/>
    <col min="3595" max="3595" width="10.42578125" style="80" customWidth="1"/>
    <col min="3596" max="3596" width="43.85546875" style="80" customWidth="1"/>
    <col min="3597" max="3844" width="8.85546875" style="80"/>
    <col min="3845" max="3845" width="62.28515625" style="80" bestFit="1" customWidth="1"/>
    <col min="3846" max="3846" width="14.140625" style="80" customWidth="1"/>
    <col min="3847" max="3847" width="12.85546875" style="80" customWidth="1"/>
    <col min="3848" max="3848" width="8" style="80" customWidth="1"/>
    <col min="3849" max="3849" width="11.28515625" style="80" customWidth="1"/>
    <col min="3850" max="3850" width="10" style="80" customWidth="1"/>
    <col min="3851" max="3851" width="10.42578125" style="80" customWidth="1"/>
    <col min="3852" max="3852" width="43.85546875" style="80" customWidth="1"/>
    <col min="3853" max="4100" width="8.85546875" style="80"/>
    <col min="4101" max="4101" width="62.28515625" style="80" bestFit="1" customWidth="1"/>
    <col min="4102" max="4102" width="14.140625" style="80" customWidth="1"/>
    <col min="4103" max="4103" width="12.85546875" style="80" customWidth="1"/>
    <col min="4104" max="4104" width="8" style="80" customWidth="1"/>
    <col min="4105" max="4105" width="11.28515625" style="80" customWidth="1"/>
    <col min="4106" max="4106" width="10" style="80" customWidth="1"/>
    <col min="4107" max="4107" width="10.42578125" style="80" customWidth="1"/>
    <col min="4108" max="4108" width="43.85546875" style="80" customWidth="1"/>
    <col min="4109" max="4356" width="8.85546875" style="80"/>
    <col min="4357" max="4357" width="62.28515625" style="80" bestFit="1" customWidth="1"/>
    <col min="4358" max="4358" width="14.140625" style="80" customWidth="1"/>
    <col min="4359" max="4359" width="12.85546875" style="80" customWidth="1"/>
    <col min="4360" max="4360" width="8" style="80" customWidth="1"/>
    <col min="4361" max="4361" width="11.28515625" style="80" customWidth="1"/>
    <col min="4362" max="4362" width="10" style="80" customWidth="1"/>
    <col min="4363" max="4363" width="10.42578125" style="80" customWidth="1"/>
    <col min="4364" max="4364" width="43.85546875" style="80" customWidth="1"/>
    <col min="4365" max="4612" width="8.85546875" style="80"/>
    <col min="4613" max="4613" width="62.28515625" style="80" bestFit="1" customWidth="1"/>
    <col min="4614" max="4614" width="14.140625" style="80" customWidth="1"/>
    <col min="4615" max="4615" width="12.85546875" style="80" customWidth="1"/>
    <col min="4616" max="4616" width="8" style="80" customWidth="1"/>
    <col min="4617" max="4617" width="11.28515625" style="80" customWidth="1"/>
    <col min="4618" max="4618" width="10" style="80" customWidth="1"/>
    <col min="4619" max="4619" width="10.42578125" style="80" customWidth="1"/>
    <col min="4620" max="4620" width="43.85546875" style="80" customWidth="1"/>
    <col min="4621" max="4868" width="8.85546875" style="80"/>
    <col min="4869" max="4869" width="62.28515625" style="80" bestFit="1" customWidth="1"/>
    <col min="4870" max="4870" width="14.140625" style="80" customWidth="1"/>
    <col min="4871" max="4871" width="12.85546875" style="80" customWidth="1"/>
    <col min="4872" max="4872" width="8" style="80" customWidth="1"/>
    <col min="4873" max="4873" width="11.28515625" style="80" customWidth="1"/>
    <col min="4874" max="4874" width="10" style="80" customWidth="1"/>
    <col min="4875" max="4875" width="10.42578125" style="80" customWidth="1"/>
    <col min="4876" max="4876" width="43.85546875" style="80" customWidth="1"/>
    <col min="4877" max="5124" width="8.85546875" style="80"/>
    <col min="5125" max="5125" width="62.28515625" style="80" bestFit="1" customWidth="1"/>
    <col min="5126" max="5126" width="14.140625" style="80" customWidth="1"/>
    <col min="5127" max="5127" width="12.85546875" style="80" customWidth="1"/>
    <col min="5128" max="5128" width="8" style="80" customWidth="1"/>
    <col min="5129" max="5129" width="11.28515625" style="80" customWidth="1"/>
    <col min="5130" max="5130" width="10" style="80" customWidth="1"/>
    <col min="5131" max="5131" width="10.42578125" style="80" customWidth="1"/>
    <col min="5132" max="5132" width="43.85546875" style="80" customWidth="1"/>
    <col min="5133" max="5380" width="8.85546875" style="80"/>
    <col min="5381" max="5381" width="62.28515625" style="80" bestFit="1" customWidth="1"/>
    <col min="5382" max="5382" width="14.140625" style="80" customWidth="1"/>
    <col min="5383" max="5383" width="12.85546875" style="80" customWidth="1"/>
    <col min="5384" max="5384" width="8" style="80" customWidth="1"/>
    <col min="5385" max="5385" width="11.28515625" style="80" customWidth="1"/>
    <col min="5386" max="5386" width="10" style="80" customWidth="1"/>
    <col min="5387" max="5387" width="10.42578125" style="80" customWidth="1"/>
    <col min="5388" max="5388" width="43.85546875" style="80" customWidth="1"/>
    <col min="5389" max="5636" width="8.85546875" style="80"/>
    <col min="5637" max="5637" width="62.28515625" style="80" bestFit="1" customWidth="1"/>
    <col min="5638" max="5638" width="14.140625" style="80" customWidth="1"/>
    <col min="5639" max="5639" width="12.85546875" style="80" customWidth="1"/>
    <col min="5640" max="5640" width="8" style="80" customWidth="1"/>
    <col min="5641" max="5641" width="11.28515625" style="80" customWidth="1"/>
    <col min="5642" max="5642" width="10" style="80" customWidth="1"/>
    <col min="5643" max="5643" width="10.42578125" style="80" customWidth="1"/>
    <col min="5644" max="5644" width="43.85546875" style="80" customWidth="1"/>
    <col min="5645" max="5892" width="8.85546875" style="80"/>
    <col min="5893" max="5893" width="62.28515625" style="80" bestFit="1" customWidth="1"/>
    <col min="5894" max="5894" width="14.140625" style="80" customWidth="1"/>
    <col min="5895" max="5895" width="12.85546875" style="80" customWidth="1"/>
    <col min="5896" max="5896" width="8" style="80" customWidth="1"/>
    <col min="5897" max="5897" width="11.28515625" style="80" customWidth="1"/>
    <col min="5898" max="5898" width="10" style="80" customWidth="1"/>
    <col min="5899" max="5899" width="10.42578125" style="80" customWidth="1"/>
    <col min="5900" max="5900" width="43.85546875" style="80" customWidth="1"/>
    <col min="5901" max="6148" width="8.85546875" style="80"/>
    <col min="6149" max="6149" width="62.28515625" style="80" bestFit="1" customWidth="1"/>
    <col min="6150" max="6150" width="14.140625" style="80" customWidth="1"/>
    <col min="6151" max="6151" width="12.85546875" style="80" customWidth="1"/>
    <col min="6152" max="6152" width="8" style="80" customWidth="1"/>
    <col min="6153" max="6153" width="11.28515625" style="80" customWidth="1"/>
    <col min="6154" max="6154" width="10" style="80" customWidth="1"/>
    <col min="6155" max="6155" width="10.42578125" style="80" customWidth="1"/>
    <col min="6156" max="6156" width="43.85546875" style="80" customWidth="1"/>
    <col min="6157" max="6404" width="8.85546875" style="80"/>
    <col min="6405" max="6405" width="62.28515625" style="80" bestFit="1" customWidth="1"/>
    <col min="6406" max="6406" width="14.140625" style="80" customWidth="1"/>
    <col min="6407" max="6407" width="12.85546875" style="80" customWidth="1"/>
    <col min="6408" max="6408" width="8" style="80" customWidth="1"/>
    <col min="6409" max="6409" width="11.28515625" style="80" customWidth="1"/>
    <col min="6410" max="6410" width="10" style="80" customWidth="1"/>
    <col min="6411" max="6411" width="10.42578125" style="80" customWidth="1"/>
    <col min="6412" max="6412" width="43.85546875" style="80" customWidth="1"/>
    <col min="6413" max="6660" width="8.85546875" style="80"/>
    <col min="6661" max="6661" width="62.28515625" style="80" bestFit="1" customWidth="1"/>
    <col min="6662" max="6662" width="14.140625" style="80" customWidth="1"/>
    <col min="6663" max="6663" width="12.85546875" style="80" customWidth="1"/>
    <col min="6664" max="6664" width="8" style="80" customWidth="1"/>
    <col min="6665" max="6665" width="11.28515625" style="80" customWidth="1"/>
    <col min="6666" max="6666" width="10" style="80" customWidth="1"/>
    <col min="6667" max="6667" width="10.42578125" style="80" customWidth="1"/>
    <col min="6668" max="6668" width="43.85546875" style="80" customWidth="1"/>
    <col min="6669" max="6916" width="8.85546875" style="80"/>
    <col min="6917" max="6917" width="62.28515625" style="80" bestFit="1" customWidth="1"/>
    <col min="6918" max="6918" width="14.140625" style="80" customWidth="1"/>
    <col min="6919" max="6919" width="12.85546875" style="80" customWidth="1"/>
    <col min="6920" max="6920" width="8" style="80" customWidth="1"/>
    <col min="6921" max="6921" width="11.28515625" style="80" customWidth="1"/>
    <col min="6922" max="6922" width="10" style="80" customWidth="1"/>
    <col min="6923" max="6923" width="10.42578125" style="80" customWidth="1"/>
    <col min="6924" max="6924" width="43.85546875" style="80" customWidth="1"/>
    <col min="6925" max="7172" width="8.85546875" style="80"/>
    <col min="7173" max="7173" width="62.28515625" style="80" bestFit="1" customWidth="1"/>
    <col min="7174" max="7174" width="14.140625" style="80" customWidth="1"/>
    <col min="7175" max="7175" width="12.85546875" style="80" customWidth="1"/>
    <col min="7176" max="7176" width="8" style="80" customWidth="1"/>
    <col min="7177" max="7177" width="11.28515625" style="80" customWidth="1"/>
    <col min="7178" max="7178" width="10" style="80" customWidth="1"/>
    <col min="7179" max="7179" width="10.42578125" style="80" customWidth="1"/>
    <col min="7180" max="7180" width="43.85546875" style="80" customWidth="1"/>
    <col min="7181" max="7428" width="8.85546875" style="80"/>
    <col min="7429" max="7429" width="62.28515625" style="80" bestFit="1" customWidth="1"/>
    <col min="7430" max="7430" width="14.140625" style="80" customWidth="1"/>
    <col min="7431" max="7431" width="12.85546875" style="80" customWidth="1"/>
    <col min="7432" max="7432" width="8" style="80" customWidth="1"/>
    <col min="7433" max="7433" width="11.28515625" style="80" customWidth="1"/>
    <col min="7434" max="7434" width="10" style="80" customWidth="1"/>
    <col min="7435" max="7435" width="10.42578125" style="80" customWidth="1"/>
    <col min="7436" max="7436" width="43.85546875" style="80" customWidth="1"/>
    <col min="7437" max="7684" width="8.85546875" style="80"/>
    <col min="7685" max="7685" width="62.28515625" style="80" bestFit="1" customWidth="1"/>
    <col min="7686" max="7686" width="14.140625" style="80" customWidth="1"/>
    <col min="7687" max="7687" width="12.85546875" style="80" customWidth="1"/>
    <col min="7688" max="7688" width="8" style="80" customWidth="1"/>
    <col min="7689" max="7689" width="11.28515625" style="80" customWidth="1"/>
    <col min="7690" max="7690" width="10" style="80" customWidth="1"/>
    <col min="7691" max="7691" width="10.42578125" style="80" customWidth="1"/>
    <col min="7692" max="7692" width="43.85546875" style="80" customWidth="1"/>
    <col min="7693" max="7940" width="8.85546875" style="80"/>
    <col min="7941" max="7941" width="62.28515625" style="80" bestFit="1" customWidth="1"/>
    <col min="7942" max="7942" width="14.140625" style="80" customWidth="1"/>
    <col min="7943" max="7943" width="12.85546875" style="80" customWidth="1"/>
    <col min="7944" max="7944" width="8" style="80" customWidth="1"/>
    <col min="7945" max="7945" width="11.28515625" style="80" customWidth="1"/>
    <col min="7946" max="7946" width="10" style="80" customWidth="1"/>
    <col min="7947" max="7947" width="10.42578125" style="80" customWidth="1"/>
    <col min="7948" max="7948" width="43.85546875" style="80" customWidth="1"/>
    <col min="7949" max="8196" width="8.85546875" style="80"/>
    <col min="8197" max="8197" width="62.28515625" style="80" bestFit="1" customWidth="1"/>
    <col min="8198" max="8198" width="14.140625" style="80" customWidth="1"/>
    <col min="8199" max="8199" width="12.85546875" style="80" customWidth="1"/>
    <col min="8200" max="8200" width="8" style="80" customWidth="1"/>
    <col min="8201" max="8201" width="11.28515625" style="80" customWidth="1"/>
    <col min="8202" max="8202" width="10" style="80" customWidth="1"/>
    <col min="8203" max="8203" width="10.42578125" style="80" customWidth="1"/>
    <col min="8204" max="8204" width="43.85546875" style="80" customWidth="1"/>
    <col min="8205" max="8452" width="8.85546875" style="80"/>
    <col min="8453" max="8453" width="62.28515625" style="80" bestFit="1" customWidth="1"/>
    <col min="8454" max="8454" width="14.140625" style="80" customWidth="1"/>
    <col min="8455" max="8455" width="12.85546875" style="80" customWidth="1"/>
    <col min="8456" max="8456" width="8" style="80" customWidth="1"/>
    <col min="8457" max="8457" width="11.28515625" style="80" customWidth="1"/>
    <col min="8458" max="8458" width="10" style="80" customWidth="1"/>
    <col min="8459" max="8459" width="10.42578125" style="80" customWidth="1"/>
    <col min="8460" max="8460" width="43.85546875" style="80" customWidth="1"/>
    <col min="8461" max="8708" width="8.85546875" style="80"/>
    <col min="8709" max="8709" width="62.28515625" style="80" bestFit="1" customWidth="1"/>
    <col min="8710" max="8710" width="14.140625" style="80" customWidth="1"/>
    <col min="8711" max="8711" width="12.85546875" style="80" customWidth="1"/>
    <col min="8712" max="8712" width="8" style="80" customWidth="1"/>
    <col min="8713" max="8713" width="11.28515625" style="80" customWidth="1"/>
    <col min="8714" max="8714" width="10" style="80" customWidth="1"/>
    <col min="8715" max="8715" width="10.42578125" style="80" customWidth="1"/>
    <col min="8716" max="8716" width="43.85546875" style="80" customWidth="1"/>
    <col min="8717" max="8964" width="8.85546875" style="80"/>
    <col min="8965" max="8965" width="62.28515625" style="80" bestFit="1" customWidth="1"/>
    <col min="8966" max="8966" width="14.140625" style="80" customWidth="1"/>
    <col min="8967" max="8967" width="12.85546875" style="80" customWidth="1"/>
    <col min="8968" max="8968" width="8" style="80" customWidth="1"/>
    <col min="8969" max="8969" width="11.28515625" style="80" customWidth="1"/>
    <col min="8970" max="8970" width="10" style="80" customWidth="1"/>
    <col min="8971" max="8971" width="10.42578125" style="80" customWidth="1"/>
    <col min="8972" max="8972" width="43.85546875" style="80" customWidth="1"/>
    <col min="8973" max="9220" width="8.85546875" style="80"/>
    <col min="9221" max="9221" width="62.28515625" style="80" bestFit="1" customWidth="1"/>
    <col min="9222" max="9222" width="14.140625" style="80" customWidth="1"/>
    <col min="9223" max="9223" width="12.85546875" style="80" customWidth="1"/>
    <col min="9224" max="9224" width="8" style="80" customWidth="1"/>
    <col min="9225" max="9225" width="11.28515625" style="80" customWidth="1"/>
    <col min="9226" max="9226" width="10" style="80" customWidth="1"/>
    <col min="9227" max="9227" width="10.42578125" style="80" customWidth="1"/>
    <col min="9228" max="9228" width="43.85546875" style="80" customWidth="1"/>
    <col min="9229" max="9476" width="8.85546875" style="80"/>
    <col min="9477" max="9477" width="62.28515625" style="80" bestFit="1" customWidth="1"/>
    <col min="9478" max="9478" width="14.140625" style="80" customWidth="1"/>
    <col min="9479" max="9479" width="12.85546875" style="80" customWidth="1"/>
    <col min="9480" max="9480" width="8" style="80" customWidth="1"/>
    <col min="9481" max="9481" width="11.28515625" style="80" customWidth="1"/>
    <col min="9482" max="9482" width="10" style="80" customWidth="1"/>
    <col min="9483" max="9483" width="10.42578125" style="80" customWidth="1"/>
    <col min="9484" max="9484" width="43.85546875" style="80" customWidth="1"/>
    <col min="9485" max="9732" width="8.85546875" style="80"/>
    <col min="9733" max="9733" width="62.28515625" style="80" bestFit="1" customWidth="1"/>
    <col min="9734" max="9734" width="14.140625" style="80" customWidth="1"/>
    <col min="9735" max="9735" width="12.85546875" style="80" customWidth="1"/>
    <col min="9736" max="9736" width="8" style="80" customWidth="1"/>
    <col min="9737" max="9737" width="11.28515625" style="80" customWidth="1"/>
    <col min="9738" max="9738" width="10" style="80" customWidth="1"/>
    <col min="9739" max="9739" width="10.42578125" style="80" customWidth="1"/>
    <col min="9740" max="9740" width="43.85546875" style="80" customWidth="1"/>
    <col min="9741" max="9988" width="8.85546875" style="80"/>
    <col min="9989" max="9989" width="62.28515625" style="80" bestFit="1" customWidth="1"/>
    <col min="9990" max="9990" width="14.140625" style="80" customWidth="1"/>
    <col min="9991" max="9991" width="12.85546875" style="80" customWidth="1"/>
    <col min="9992" max="9992" width="8" style="80" customWidth="1"/>
    <col min="9993" max="9993" width="11.28515625" style="80" customWidth="1"/>
    <col min="9994" max="9994" width="10" style="80" customWidth="1"/>
    <col min="9995" max="9995" width="10.42578125" style="80" customWidth="1"/>
    <col min="9996" max="9996" width="43.85546875" style="80" customWidth="1"/>
    <col min="9997" max="10244" width="8.85546875" style="80"/>
    <col min="10245" max="10245" width="62.28515625" style="80" bestFit="1" customWidth="1"/>
    <col min="10246" max="10246" width="14.140625" style="80" customWidth="1"/>
    <col min="10247" max="10247" width="12.85546875" style="80" customWidth="1"/>
    <col min="10248" max="10248" width="8" style="80" customWidth="1"/>
    <col min="10249" max="10249" width="11.28515625" style="80" customWidth="1"/>
    <col min="10250" max="10250" width="10" style="80" customWidth="1"/>
    <col min="10251" max="10251" width="10.42578125" style="80" customWidth="1"/>
    <col min="10252" max="10252" width="43.85546875" style="80" customWidth="1"/>
    <col min="10253" max="10500" width="8.85546875" style="80"/>
    <col min="10501" max="10501" width="62.28515625" style="80" bestFit="1" customWidth="1"/>
    <col min="10502" max="10502" width="14.140625" style="80" customWidth="1"/>
    <col min="10503" max="10503" width="12.85546875" style="80" customWidth="1"/>
    <col min="10504" max="10504" width="8" style="80" customWidth="1"/>
    <col min="10505" max="10505" width="11.28515625" style="80" customWidth="1"/>
    <col min="10506" max="10506" width="10" style="80" customWidth="1"/>
    <col min="10507" max="10507" width="10.42578125" style="80" customWidth="1"/>
    <col min="10508" max="10508" width="43.85546875" style="80" customWidth="1"/>
    <col min="10509" max="10756" width="8.85546875" style="80"/>
    <col min="10757" max="10757" width="62.28515625" style="80" bestFit="1" customWidth="1"/>
    <col min="10758" max="10758" width="14.140625" style="80" customWidth="1"/>
    <col min="10759" max="10759" width="12.85546875" style="80" customWidth="1"/>
    <col min="10760" max="10760" width="8" style="80" customWidth="1"/>
    <col min="10761" max="10761" width="11.28515625" style="80" customWidth="1"/>
    <col min="10762" max="10762" width="10" style="80" customWidth="1"/>
    <col min="10763" max="10763" width="10.42578125" style="80" customWidth="1"/>
    <col min="10764" max="10764" width="43.85546875" style="80" customWidth="1"/>
    <col min="10765" max="11012" width="8.85546875" style="80"/>
    <col min="11013" max="11013" width="62.28515625" style="80" bestFit="1" customWidth="1"/>
    <col min="11014" max="11014" width="14.140625" style="80" customWidth="1"/>
    <col min="11015" max="11015" width="12.85546875" style="80" customWidth="1"/>
    <col min="11016" max="11016" width="8" style="80" customWidth="1"/>
    <col min="11017" max="11017" width="11.28515625" style="80" customWidth="1"/>
    <col min="11018" max="11018" width="10" style="80" customWidth="1"/>
    <col min="11019" max="11019" width="10.42578125" style="80" customWidth="1"/>
    <col min="11020" max="11020" width="43.85546875" style="80" customWidth="1"/>
    <col min="11021" max="11268" width="8.85546875" style="80"/>
    <col min="11269" max="11269" width="62.28515625" style="80" bestFit="1" customWidth="1"/>
    <col min="11270" max="11270" width="14.140625" style="80" customWidth="1"/>
    <col min="11271" max="11271" width="12.85546875" style="80" customWidth="1"/>
    <col min="11272" max="11272" width="8" style="80" customWidth="1"/>
    <col min="11273" max="11273" width="11.28515625" style="80" customWidth="1"/>
    <col min="11274" max="11274" width="10" style="80" customWidth="1"/>
    <col min="11275" max="11275" width="10.42578125" style="80" customWidth="1"/>
    <col min="11276" max="11276" width="43.85546875" style="80" customWidth="1"/>
    <col min="11277" max="11524" width="8.85546875" style="80"/>
    <col min="11525" max="11525" width="62.28515625" style="80" bestFit="1" customWidth="1"/>
    <col min="11526" max="11526" width="14.140625" style="80" customWidth="1"/>
    <col min="11527" max="11527" width="12.85546875" style="80" customWidth="1"/>
    <col min="11528" max="11528" width="8" style="80" customWidth="1"/>
    <col min="11529" max="11529" width="11.28515625" style="80" customWidth="1"/>
    <col min="11530" max="11530" width="10" style="80" customWidth="1"/>
    <col min="11531" max="11531" width="10.42578125" style="80" customWidth="1"/>
    <col min="11532" max="11532" width="43.85546875" style="80" customWidth="1"/>
    <col min="11533" max="11780" width="8.85546875" style="80"/>
    <col min="11781" max="11781" width="62.28515625" style="80" bestFit="1" customWidth="1"/>
    <col min="11782" max="11782" width="14.140625" style="80" customWidth="1"/>
    <col min="11783" max="11783" width="12.85546875" style="80" customWidth="1"/>
    <col min="11784" max="11784" width="8" style="80" customWidth="1"/>
    <col min="11785" max="11785" width="11.28515625" style="80" customWidth="1"/>
    <col min="11786" max="11786" width="10" style="80" customWidth="1"/>
    <col min="11787" max="11787" width="10.42578125" style="80" customWidth="1"/>
    <col min="11788" max="11788" width="43.85546875" style="80" customWidth="1"/>
    <col min="11789" max="12036" width="8.85546875" style="80"/>
    <col min="12037" max="12037" width="62.28515625" style="80" bestFit="1" customWidth="1"/>
    <col min="12038" max="12038" width="14.140625" style="80" customWidth="1"/>
    <col min="12039" max="12039" width="12.85546875" style="80" customWidth="1"/>
    <col min="12040" max="12040" width="8" style="80" customWidth="1"/>
    <col min="12041" max="12041" width="11.28515625" style="80" customWidth="1"/>
    <col min="12042" max="12042" width="10" style="80" customWidth="1"/>
    <col min="12043" max="12043" width="10.42578125" style="80" customWidth="1"/>
    <col min="12044" max="12044" width="43.85546875" style="80" customWidth="1"/>
    <col min="12045" max="12292" width="8.85546875" style="80"/>
    <col min="12293" max="12293" width="62.28515625" style="80" bestFit="1" customWidth="1"/>
    <col min="12294" max="12294" width="14.140625" style="80" customWidth="1"/>
    <col min="12295" max="12295" width="12.85546875" style="80" customWidth="1"/>
    <col min="12296" max="12296" width="8" style="80" customWidth="1"/>
    <col min="12297" max="12297" width="11.28515625" style="80" customWidth="1"/>
    <col min="12298" max="12298" width="10" style="80" customWidth="1"/>
    <col min="12299" max="12299" width="10.42578125" style="80" customWidth="1"/>
    <col min="12300" max="12300" width="43.85546875" style="80" customWidth="1"/>
    <col min="12301" max="12548" width="8.85546875" style="80"/>
    <col min="12549" max="12549" width="62.28515625" style="80" bestFit="1" customWidth="1"/>
    <col min="12550" max="12550" width="14.140625" style="80" customWidth="1"/>
    <col min="12551" max="12551" width="12.85546875" style="80" customWidth="1"/>
    <col min="12552" max="12552" width="8" style="80" customWidth="1"/>
    <col min="12553" max="12553" width="11.28515625" style="80" customWidth="1"/>
    <col min="12554" max="12554" width="10" style="80" customWidth="1"/>
    <col min="12555" max="12555" width="10.42578125" style="80" customWidth="1"/>
    <col min="12556" max="12556" width="43.85546875" style="80" customWidth="1"/>
    <col min="12557" max="12804" width="8.85546875" style="80"/>
    <col min="12805" max="12805" width="62.28515625" style="80" bestFit="1" customWidth="1"/>
    <col min="12806" max="12806" width="14.140625" style="80" customWidth="1"/>
    <col min="12807" max="12807" width="12.85546875" style="80" customWidth="1"/>
    <col min="12808" max="12808" width="8" style="80" customWidth="1"/>
    <col min="12809" max="12809" width="11.28515625" style="80" customWidth="1"/>
    <col min="12810" max="12810" width="10" style="80" customWidth="1"/>
    <col min="12811" max="12811" width="10.42578125" style="80" customWidth="1"/>
    <col min="12812" max="12812" width="43.85546875" style="80" customWidth="1"/>
    <col min="12813" max="13060" width="8.85546875" style="80"/>
    <col min="13061" max="13061" width="62.28515625" style="80" bestFit="1" customWidth="1"/>
    <col min="13062" max="13062" width="14.140625" style="80" customWidth="1"/>
    <col min="13063" max="13063" width="12.85546875" style="80" customWidth="1"/>
    <col min="13064" max="13064" width="8" style="80" customWidth="1"/>
    <col min="13065" max="13065" width="11.28515625" style="80" customWidth="1"/>
    <col min="13066" max="13066" width="10" style="80" customWidth="1"/>
    <col min="13067" max="13067" width="10.42578125" style="80" customWidth="1"/>
    <col min="13068" max="13068" width="43.85546875" style="80" customWidth="1"/>
    <col min="13069" max="13316" width="8.85546875" style="80"/>
    <col min="13317" max="13317" width="62.28515625" style="80" bestFit="1" customWidth="1"/>
    <col min="13318" max="13318" width="14.140625" style="80" customWidth="1"/>
    <col min="13319" max="13319" width="12.85546875" style="80" customWidth="1"/>
    <col min="13320" max="13320" width="8" style="80" customWidth="1"/>
    <col min="13321" max="13321" width="11.28515625" style="80" customWidth="1"/>
    <col min="13322" max="13322" width="10" style="80" customWidth="1"/>
    <col min="13323" max="13323" width="10.42578125" style="80" customWidth="1"/>
    <col min="13324" max="13324" width="43.85546875" style="80" customWidth="1"/>
    <col min="13325" max="13572" width="8.85546875" style="80"/>
    <col min="13573" max="13573" width="62.28515625" style="80" bestFit="1" customWidth="1"/>
    <col min="13574" max="13574" width="14.140625" style="80" customWidth="1"/>
    <col min="13575" max="13575" width="12.85546875" style="80" customWidth="1"/>
    <col min="13576" max="13576" width="8" style="80" customWidth="1"/>
    <col min="13577" max="13577" width="11.28515625" style="80" customWidth="1"/>
    <col min="13578" max="13578" width="10" style="80" customWidth="1"/>
    <col min="13579" max="13579" width="10.42578125" style="80" customWidth="1"/>
    <col min="13580" max="13580" width="43.85546875" style="80" customWidth="1"/>
    <col min="13581" max="13828" width="8.85546875" style="80"/>
    <col min="13829" max="13829" width="62.28515625" style="80" bestFit="1" customWidth="1"/>
    <col min="13830" max="13830" width="14.140625" style="80" customWidth="1"/>
    <col min="13831" max="13831" width="12.85546875" style="80" customWidth="1"/>
    <col min="13832" max="13832" width="8" style="80" customWidth="1"/>
    <col min="13833" max="13833" width="11.28515625" style="80" customWidth="1"/>
    <col min="13834" max="13834" width="10" style="80" customWidth="1"/>
    <col min="13835" max="13835" width="10.42578125" style="80" customWidth="1"/>
    <col min="13836" max="13836" width="43.85546875" style="80" customWidth="1"/>
    <col min="13837" max="14084" width="8.85546875" style="80"/>
    <col min="14085" max="14085" width="62.28515625" style="80" bestFit="1" customWidth="1"/>
    <col min="14086" max="14086" width="14.140625" style="80" customWidth="1"/>
    <col min="14087" max="14087" width="12.85546875" style="80" customWidth="1"/>
    <col min="14088" max="14088" width="8" style="80" customWidth="1"/>
    <col min="14089" max="14089" width="11.28515625" style="80" customWidth="1"/>
    <col min="14090" max="14090" width="10" style="80" customWidth="1"/>
    <col min="14091" max="14091" width="10.42578125" style="80" customWidth="1"/>
    <col min="14092" max="14092" width="43.85546875" style="80" customWidth="1"/>
    <col min="14093" max="14340" width="8.85546875" style="80"/>
    <col min="14341" max="14341" width="62.28515625" style="80" bestFit="1" customWidth="1"/>
    <col min="14342" max="14342" width="14.140625" style="80" customWidth="1"/>
    <col min="14343" max="14343" width="12.85546875" style="80" customWidth="1"/>
    <col min="14344" max="14344" width="8" style="80" customWidth="1"/>
    <col min="14345" max="14345" width="11.28515625" style="80" customWidth="1"/>
    <col min="14346" max="14346" width="10" style="80" customWidth="1"/>
    <col min="14347" max="14347" width="10.42578125" style="80" customWidth="1"/>
    <col min="14348" max="14348" width="43.85546875" style="80" customWidth="1"/>
    <col min="14349" max="14596" width="8.85546875" style="80"/>
    <col min="14597" max="14597" width="62.28515625" style="80" bestFit="1" customWidth="1"/>
    <col min="14598" max="14598" width="14.140625" style="80" customWidth="1"/>
    <col min="14599" max="14599" width="12.85546875" style="80" customWidth="1"/>
    <col min="14600" max="14600" width="8" style="80" customWidth="1"/>
    <col min="14601" max="14601" width="11.28515625" style="80" customWidth="1"/>
    <col min="14602" max="14602" width="10" style="80" customWidth="1"/>
    <col min="14603" max="14603" width="10.42578125" style="80" customWidth="1"/>
    <col min="14604" max="14604" width="43.85546875" style="80" customWidth="1"/>
    <col min="14605" max="14852" width="8.85546875" style="80"/>
    <col min="14853" max="14853" width="62.28515625" style="80" bestFit="1" customWidth="1"/>
    <col min="14854" max="14854" width="14.140625" style="80" customWidth="1"/>
    <col min="14855" max="14855" width="12.85546875" style="80" customWidth="1"/>
    <col min="14856" max="14856" width="8" style="80" customWidth="1"/>
    <col min="14857" max="14857" width="11.28515625" style="80" customWidth="1"/>
    <col min="14858" max="14858" width="10" style="80" customWidth="1"/>
    <col min="14859" max="14859" width="10.42578125" style="80" customWidth="1"/>
    <col min="14860" max="14860" width="43.85546875" style="80" customWidth="1"/>
    <col min="14861" max="15108" width="8.85546875" style="80"/>
    <col min="15109" max="15109" width="62.28515625" style="80" bestFit="1" customWidth="1"/>
    <col min="15110" max="15110" width="14.140625" style="80" customWidth="1"/>
    <col min="15111" max="15111" width="12.85546875" style="80" customWidth="1"/>
    <col min="15112" max="15112" width="8" style="80" customWidth="1"/>
    <col min="15113" max="15113" width="11.28515625" style="80" customWidth="1"/>
    <col min="15114" max="15114" width="10" style="80" customWidth="1"/>
    <col min="15115" max="15115" width="10.42578125" style="80" customWidth="1"/>
    <col min="15116" max="15116" width="43.85546875" style="80" customWidth="1"/>
    <col min="15117" max="15364" width="8.85546875" style="80"/>
    <col min="15365" max="15365" width="62.28515625" style="80" bestFit="1" customWidth="1"/>
    <col min="15366" max="15366" width="14.140625" style="80" customWidth="1"/>
    <col min="15367" max="15367" width="12.85546875" style="80" customWidth="1"/>
    <col min="15368" max="15368" width="8" style="80" customWidth="1"/>
    <col min="15369" max="15369" width="11.28515625" style="80" customWidth="1"/>
    <col min="15370" max="15370" width="10" style="80" customWidth="1"/>
    <col min="15371" max="15371" width="10.42578125" style="80" customWidth="1"/>
    <col min="15372" max="15372" width="43.85546875" style="80" customWidth="1"/>
    <col min="15373" max="15620" width="8.85546875" style="80"/>
    <col min="15621" max="15621" width="62.28515625" style="80" bestFit="1" customWidth="1"/>
    <col min="15622" max="15622" width="14.140625" style="80" customWidth="1"/>
    <col min="15623" max="15623" width="12.85546875" style="80" customWidth="1"/>
    <col min="15624" max="15624" width="8" style="80" customWidth="1"/>
    <col min="15625" max="15625" width="11.28515625" style="80" customWidth="1"/>
    <col min="15626" max="15626" width="10" style="80" customWidth="1"/>
    <col min="15627" max="15627" width="10.42578125" style="80" customWidth="1"/>
    <col min="15628" max="15628" width="43.85546875" style="80" customWidth="1"/>
    <col min="15629" max="15876" width="8.85546875" style="80"/>
    <col min="15877" max="15877" width="62.28515625" style="80" bestFit="1" customWidth="1"/>
    <col min="15878" max="15878" width="14.140625" style="80" customWidth="1"/>
    <col min="15879" max="15879" width="12.85546875" style="80" customWidth="1"/>
    <col min="15880" max="15880" width="8" style="80" customWidth="1"/>
    <col min="15881" max="15881" width="11.28515625" style="80" customWidth="1"/>
    <col min="15882" max="15882" width="10" style="80" customWidth="1"/>
    <col min="15883" max="15883" width="10.42578125" style="80" customWidth="1"/>
    <col min="15884" max="15884" width="43.85546875" style="80" customWidth="1"/>
    <col min="15885" max="16132" width="8.85546875" style="80"/>
    <col min="16133" max="16133" width="62.28515625" style="80" bestFit="1" customWidth="1"/>
    <col min="16134" max="16134" width="14.140625" style="80" customWidth="1"/>
    <col min="16135" max="16135" width="12.85546875" style="80" customWidth="1"/>
    <col min="16136" max="16136" width="8" style="80" customWidth="1"/>
    <col min="16137" max="16137" width="11.28515625" style="80" customWidth="1"/>
    <col min="16138" max="16138" width="10" style="80" customWidth="1"/>
    <col min="16139" max="16139" width="10.42578125" style="80" customWidth="1"/>
    <col min="16140" max="16140" width="43.85546875" style="80" customWidth="1"/>
    <col min="16141" max="16384" width="8.85546875" style="80"/>
  </cols>
  <sheetData>
    <row r="1" spans="1:98" ht="30" customHeight="1" x14ac:dyDescent="0.2">
      <c r="A1" s="434" t="s">
        <v>79</v>
      </c>
      <c r="B1" s="435"/>
      <c r="C1" s="435"/>
      <c r="D1" s="435"/>
      <c r="E1" s="435"/>
      <c r="F1" s="435"/>
      <c r="G1" s="435"/>
      <c r="H1" s="435"/>
      <c r="I1" s="435"/>
      <c r="J1" s="435"/>
      <c r="K1" s="435"/>
      <c r="L1" s="436"/>
      <c r="M1" s="79"/>
      <c r="N1" s="79"/>
      <c r="O1" s="79"/>
      <c r="P1" s="79"/>
      <c r="Q1" s="79"/>
      <c r="R1" s="79"/>
      <c r="S1" s="79"/>
      <c r="T1" s="79"/>
      <c r="U1" s="79"/>
      <c r="V1" s="79"/>
      <c r="W1" s="79"/>
      <c r="X1" s="79"/>
      <c r="Y1" s="79"/>
      <c r="Z1" s="79"/>
    </row>
    <row r="2" spans="1:98" ht="42.75" customHeight="1" x14ac:dyDescent="0.2">
      <c r="A2" s="327" t="s">
        <v>78</v>
      </c>
      <c r="B2" s="328" t="s">
        <v>64</v>
      </c>
      <c r="C2" s="328" t="s">
        <v>95</v>
      </c>
      <c r="D2" s="329" t="s">
        <v>65</v>
      </c>
      <c r="E2" s="330" t="s">
        <v>66</v>
      </c>
      <c r="F2" s="331" t="s">
        <v>134</v>
      </c>
      <c r="G2" s="331" t="s">
        <v>135</v>
      </c>
      <c r="H2" s="332" t="s">
        <v>136</v>
      </c>
      <c r="I2" s="331" t="s">
        <v>137</v>
      </c>
      <c r="J2" s="333" t="s">
        <v>138</v>
      </c>
      <c r="K2" s="333" t="s">
        <v>48</v>
      </c>
      <c r="L2" s="334" t="s">
        <v>139</v>
      </c>
      <c r="M2" s="81"/>
      <c r="N2" s="79"/>
      <c r="O2" s="82"/>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row>
    <row r="3" spans="1:98" ht="20.25" customHeight="1" thickBot="1" x14ac:dyDescent="0.25">
      <c r="A3" s="83" t="s">
        <v>67</v>
      </c>
      <c r="B3" s="84"/>
      <c r="C3" s="84"/>
      <c r="D3" s="85"/>
      <c r="E3" s="85"/>
      <c r="F3" s="86" t="s">
        <v>140</v>
      </c>
      <c r="G3" s="86" t="s">
        <v>141</v>
      </c>
      <c r="H3" s="86" t="s">
        <v>141</v>
      </c>
      <c r="I3" s="86" t="s">
        <v>141</v>
      </c>
      <c r="J3" s="86" t="s">
        <v>141</v>
      </c>
      <c r="K3" s="87"/>
      <c r="L3" s="88"/>
      <c r="M3" s="8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row>
    <row r="4" spans="1:98" ht="13.5" thickTop="1" x14ac:dyDescent="0.2">
      <c r="A4" s="90"/>
      <c r="B4" s="91" t="s">
        <v>93</v>
      </c>
      <c r="C4" s="91" t="s">
        <v>94</v>
      </c>
      <c r="D4" s="92">
        <v>1</v>
      </c>
      <c r="E4" s="92">
        <v>1</v>
      </c>
      <c r="F4" s="93">
        <v>0</v>
      </c>
      <c r="G4" s="93">
        <v>0</v>
      </c>
      <c r="H4" s="93">
        <v>0</v>
      </c>
      <c r="I4" s="93">
        <v>0</v>
      </c>
      <c r="J4" s="93">
        <v>3700</v>
      </c>
      <c r="K4" s="340">
        <f>IF(SUM(F4:J4)&gt;0,IF(D4&gt;0,(F4*E4)+(G4*E4)+(I4*D4*E4)+(J4*D4*E4)+(H4*E4),"# Days Missing"),0)</f>
        <v>3700</v>
      </c>
      <c r="L4" s="94"/>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row>
    <row r="5" spans="1:98" x14ac:dyDescent="0.2">
      <c r="A5" s="90"/>
      <c r="B5" s="91"/>
      <c r="C5" s="91"/>
      <c r="D5" s="92"/>
      <c r="E5" s="92"/>
      <c r="F5" s="93"/>
      <c r="G5" s="93"/>
      <c r="H5" s="93"/>
      <c r="I5" s="93"/>
      <c r="J5" s="93"/>
      <c r="K5" s="340">
        <f t="shared" ref="K5:K11" si="0">IF(SUM(F5:J5)&gt;0,IF(D5&gt;0,(F5*E5)+(G5*E5)+(I5*D5*E5)+(J5*D5*E5)+(H5*E5),"# Days Missing"),0)</f>
        <v>0</v>
      </c>
      <c r="L5" s="95"/>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row>
    <row r="6" spans="1:98" x14ac:dyDescent="0.2">
      <c r="A6" s="90"/>
      <c r="B6" s="91"/>
      <c r="C6" s="91"/>
      <c r="D6" s="92"/>
      <c r="E6" s="92"/>
      <c r="F6" s="93"/>
      <c r="G6" s="93"/>
      <c r="H6" s="93"/>
      <c r="I6" s="93"/>
      <c r="J6" s="93"/>
      <c r="K6" s="340">
        <f t="shared" si="0"/>
        <v>0</v>
      </c>
      <c r="L6" s="95"/>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row>
    <row r="7" spans="1:98" x14ac:dyDescent="0.2">
      <c r="A7" s="90"/>
      <c r="B7" s="91"/>
      <c r="C7" s="91"/>
      <c r="D7" s="92"/>
      <c r="E7" s="92"/>
      <c r="F7" s="93"/>
      <c r="G7" s="93"/>
      <c r="H7" s="93"/>
      <c r="I7" s="93"/>
      <c r="J7" s="93"/>
      <c r="K7" s="340">
        <f t="shared" si="0"/>
        <v>0</v>
      </c>
      <c r="L7" s="95"/>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row>
    <row r="8" spans="1:98" x14ac:dyDescent="0.2">
      <c r="A8" s="90"/>
      <c r="B8" s="91"/>
      <c r="C8" s="91"/>
      <c r="D8" s="92"/>
      <c r="E8" s="92"/>
      <c r="F8" s="93"/>
      <c r="G8" s="93"/>
      <c r="H8" s="93"/>
      <c r="I8" s="93"/>
      <c r="J8" s="93"/>
      <c r="K8" s="340">
        <f t="shared" si="0"/>
        <v>0</v>
      </c>
      <c r="L8" s="95"/>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row>
    <row r="9" spans="1:98" x14ac:dyDescent="0.2">
      <c r="A9" s="90"/>
      <c r="B9" s="91"/>
      <c r="C9" s="91"/>
      <c r="D9" s="92"/>
      <c r="E9" s="92"/>
      <c r="F9" s="93"/>
      <c r="G9" s="93"/>
      <c r="H9" s="93"/>
      <c r="I9" s="93"/>
      <c r="J9" s="93"/>
      <c r="K9" s="340">
        <f t="shared" si="0"/>
        <v>0</v>
      </c>
      <c r="L9" s="95"/>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row>
    <row r="10" spans="1:98" x14ac:dyDescent="0.2">
      <c r="A10" s="90"/>
      <c r="B10" s="91"/>
      <c r="C10" s="91"/>
      <c r="D10" s="92"/>
      <c r="E10" s="92"/>
      <c r="F10" s="93"/>
      <c r="G10" s="93"/>
      <c r="H10" s="93"/>
      <c r="I10" s="93"/>
      <c r="J10" s="93"/>
      <c r="K10" s="340">
        <f t="shared" si="0"/>
        <v>0</v>
      </c>
      <c r="L10" s="95"/>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row>
    <row r="11" spans="1:98" ht="13.5" thickBot="1" x14ac:dyDescent="0.25">
      <c r="A11" s="96"/>
      <c r="B11" s="97"/>
      <c r="C11" s="97"/>
      <c r="D11" s="98"/>
      <c r="E11" s="98"/>
      <c r="F11" s="99"/>
      <c r="G11" s="99"/>
      <c r="H11" s="99"/>
      <c r="I11" s="99"/>
      <c r="J11" s="99"/>
      <c r="K11" s="341">
        <f t="shared" si="0"/>
        <v>0</v>
      </c>
      <c r="L11" s="100"/>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row>
    <row r="12" spans="1:98" ht="20.25" customHeight="1" thickTop="1" thickBot="1" x14ac:dyDescent="0.25">
      <c r="A12" s="101" t="s">
        <v>68</v>
      </c>
      <c r="B12" s="102"/>
      <c r="C12" s="102"/>
      <c r="D12" s="103"/>
      <c r="E12" s="103"/>
      <c r="F12" s="104">
        <f>SUM(F4*$E4)+(F5*$E5)+(F6*$E6)+(F7*$E7)+(F8*$E8)+(F9*$E9)+(F10*$E10)+(F11*$E11)</f>
        <v>0</v>
      </c>
      <c r="G12" s="104">
        <f>SUM(G4*$E4)+(G5*$E5)+(G6*$E6)+(G7*$E7)+(G8*$E8)+(G9*$E9)+(G10*$E10)+(G11*$E11)</f>
        <v>0</v>
      </c>
      <c r="H12" s="104">
        <f>SUM(H4*$E4)+(H5*$E5)+(H6*$E6)+(H7*$E7)+(H8*$E8)+(H9*$E9)+(H10*$E10)+(H11*$E11)</f>
        <v>0</v>
      </c>
      <c r="I12" s="104">
        <f>SUM(I4*$D4*$E4)+(I5*$D5*$E5)+(I6*$D6*$E6)+(I7*$D7*$E7)+(I8*$D8*$E8)+(I9*$D9*$E9)+(I10*$D10*$E10)+(I11*$D11*$E11)</f>
        <v>0</v>
      </c>
      <c r="J12" s="104">
        <f>SUM(J4*$E4*$D4)+(J5*$E5*$D5)+(J6*$E6*$D6)+(J7*$E7*$D7)+(J8*$E8*$D8)+(J9*$E9*$D9)+(J10*$E10*$D10)+(J11*$E11*$D11)</f>
        <v>3700</v>
      </c>
      <c r="K12" s="342">
        <f>IF(COUNT(K4:K11)&lt;COUNTA(K4:K11),"# Days Missing",SUM(K4:K11))</f>
        <v>3700</v>
      </c>
      <c r="L12" s="105"/>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row>
    <row r="13" spans="1:98" ht="18.75" thickBot="1" x14ac:dyDescent="0.25">
      <c r="A13" s="83" t="s">
        <v>69</v>
      </c>
      <c r="B13" s="84"/>
      <c r="C13" s="84"/>
      <c r="D13" s="85"/>
      <c r="E13" s="85"/>
      <c r="F13" s="86" t="s">
        <v>140</v>
      </c>
      <c r="G13" s="86" t="s">
        <v>142</v>
      </c>
      <c r="H13" s="86" t="s">
        <v>142</v>
      </c>
      <c r="I13" s="86" t="s">
        <v>142</v>
      </c>
      <c r="J13" s="86" t="s">
        <v>142</v>
      </c>
      <c r="K13" s="87"/>
      <c r="L13" s="88"/>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ht="13.5" thickTop="1" x14ac:dyDescent="0.2">
      <c r="A14" s="90"/>
      <c r="B14" s="106" t="s">
        <v>93</v>
      </c>
      <c r="C14" s="106" t="s">
        <v>94</v>
      </c>
      <c r="D14" s="107">
        <v>1</v>
      </c>
      <c r="E14" s="107">
        <v>1</v>
      </c>
      <c r="F14" s="93">
        <v>4350</v>
      </c>
      <c r="G14" s="93">
        <v>0</v>
      </c>
      <c r="H14" s="93">
        <v>0</v>
      </c>
      <c r="I14" s="93">
        <v>0</v>
      </c>
      <c r="J14" s="93">
        <v>0</v>
      </c>
      <c r="K14" s="340">
        <f>IF(SUM(F14:J14)&gt;0,IF(D14&gt;0,(F14*E14)+(G14*E14)+(I14*D14*E14)+(J14*D14*E14)+(H14*E14),"# Days Missing"),0)</f>
        <v>4350</v>
      </c>
      <c r="L14" s="95"/>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row>
    <row r="15" spans="1:98" x14ac:dyDescent="0.2">
      <c r="A15" s="90"/>
      <c r="B15" s="106"/>
      <c r="C15" s="106"/>
      <c r="D15" s="107"/>
      <c r="E15" s="107"/>
      <c r="F15" s="93"/>
      <c r="G15" s="93"/>
      <c r="H15" s="93"/>
      <c r="I15" s="93"/>
      <c r="J15" s="93"/>
      <c r="K15" s="340">
        <f t="shared" ref="K15:K17" si="1">IF(SUM(F15:J15)&gt;0,IF(D15&gt;0,(F15*E15)+(G15*E15)+(I15*D15*E15)+(J15*D15*E15)+(H15*E15),"# Days Missing"),0)</f>
        <v>0</v>
      </c>
      <c r="L15" s="95"/>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row>
    <row r="16" spans="1:98" x14ac:dyDescent="0.2">
      <c r="A16" s="90"/>
      <c r="B16" s="106"/>
      <c r="C16" s="106"/>
      <c r="D16" s="107"/>
      <c r="E16" s="107"/>
      <c r="F16" s="93"/>
      <c r="G16" s="93"/>
      <c r="H16" s="93"/>
      <c r="I16" s="93"/>
      <c r="J16" s="93"/>
      <c r="K16" s="340">
        <f t="shared" si="1"/>
        <v>0</v>
      </c>
      <c r="L16" s="95"/>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row>
    <row r="17" spans="1:98" ht="13.5" thickBot="1" x14ac:dyDescent="0.25">
      <c r="A17" s="96"/>
      <c r="B17" s="97"/>
      <c r="C17" s="97"/>
      <c r="D17" s="98"/>
      <c r="E17" s="98"/>
      <c r="F17" s="99"/>
      <c r="G17" s="99"/>
      <c r="H17" s="99"/>
      <c r="I17" s="99"/>
      <c r="J17" s="99"/>
      <c r="K17" s="341">
        <f t="shared" si="1"/>
        <v>0</v>
      </c>
      <c r="L17" s="100"/>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row>
    <row r="18" spans="1:98" ht="14.25" thickTop="1" thickBot="1" x14ac:dyDescent="0.25">
      <c r="A18" s="108" t="s">
        <v>70</v>
      </c>
      <c r="B18" s="109"/>
      <c r="C18" s="109"/>
      <c r="D18" s="110"/>
      <c r="E18" s="110"/>
      <c r="F18" s="111">
        <f>SUM(F14*$E14)+(F15*$E15)+(F16*$E16)+(F17*$E17)</f>
        <v>4350</v>
      </c>
      <c r="G18" s="111">
        <f>SUM(G14*$E14)+(G15*$E15)+(G16*$E16)+(G17*$E17)</f>
        <v>0</v>
      </c>
      <c r="H18" s="111">
        <f>SUM(H14*$E14)+(H15*$E15)+(H16*$E16)+(H17*$E17)</f>
        <v>0</v>
      </c>
      <c r="I18" s="111">
        <f>(I14*$D14*$E14)+(I15*$D15*$E15)+(I16*$D16*$E16)+(I17*$D17*$E17)</f>
        <v>0</v>
      </c>
      <c r="J18" s="111">
        <f>(J14*$D14*$E14)+(J15*$D15*$E15)+(J16*$D16*$E16)+(J17*$D17*$E17)</f>
        <v>0</v>
      </c>
      <c r="K18" s="343">
        <f>IF(COUNT(K14:K17)&lt;COUNTA(K14:K17),"# Days Missing",SUM(K14:K17))</f>
        <v>4350</v>
      </c>
      <c r="L18" s="112"/>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row>
    <row r="19" spans="1:98" ht="18.75" customHeight="1" x14ac:dyDescent="0.2">
      <c r="A19" s="335" t="s">
        <v>71</v>
      </c>
      <c r="B19" s="336"/>
      <c r="C19" s="336"/>
      <c r="D19" s="337"/>
      <c r="E19" s="337"/>
      <c r="F19" s="338">
        <f>F12+F18</f>
        <v>4350</v>
      </c>
      <c r="G19" s="338">
        <f>G12+G18</f>
        <v>0</v>
      </c>
      <c r="H19" s="338">
        <f>H12+H18</f>
        <v>0</v>
      </c>
      <c r="I19" s="338">
        <f>I12+I18</f>
        <v>0</v>
      </c>
      <c r="J19" s="338">
        <f>J12+J18</f>
        <v>3700</v>
      </c>
      <c r="K19" s="338">
        <f>IF(ISERR(K12+K18),"# Days Missing",K12+K18)</f>
        <v>8050</v>
      </c>
      <c r="L19" s="33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row>
    <row r="20" spans="1:98" ht="30" customHeight="1" x14ac:dyDescent="0.2">
      <c r="A20" s="437" t="s">
        <v>80</v>
      </c>
      <c r="B20" s="438"/>
      <c r="C20" s="438"/>
      <c r="D20" s="438"/>
      <c r="E20" s="438"/>
      <c r="F20" s="438"/>
      <c r="G20" s="438"/>
      <c r="H20" s="438"/>
      <c r="I20" s="438"/>
      <c r="J20" s="438"/>
      <c r="K20" s="438"/>
      <c r="L20" s="43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row>
    <row r="21" spans="1:98" ht="44.25" customHeight="1" x14ac:dyDescent="0.2">
      <c r="A21" s="327" t="s">
        <v>78</v>
      </c>
      <c r="B21" s="328" t="s">
        <v>64</v>
      </c>
      <c r="C21" s="328" t="s">
        <v>95</v>
      </c>
      <c r="D21" s="329" t="s">
        <v>65</v>
      </c>
      <c r="E21" s="330" t="s">
        <v>66</v>
      </c>
      <c r="F21" s="331" t="s">
        <v>143</v>
      </c>
      <c r="G21" s="331" t="s">
        <v>144</v>
      </c>
      <c r="H21" s="332" t="s">
        <v>136</v>
      </c>
      <c r="I21" s="331" t="s">
        <v>137</v>
      </c>
      <c r="J21" s="333" t="s">
        <v>138</v>
      </c>
      <c r="K21" s="333" t="s">
        <v>48</v>
      </c>
      <c r="L21" s="334" t="s">
        <v>139</v>
      </c>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row>
    <row r="22" spans="1:98" ht="20.25" customHeight="1" thickBot="1" x14ac:dyDescent="0.25">
      <c r="A22" s="83" t="s">
        <v>67</v>
      </c>
      <c r="B22" s="84"/>
      <c r="C22" s="84"/>
      <c r="D22" s="85"/>
      <c r="E22" s="85"/>
      <c r="F22" s="86" t="s">
        <v>140</v>
      </c>
      <c r="G22" s="86" t="s">
        <v>141</v>
      </c>
      <c r="H22" s="86" t="s">
        <v>141</v>
      </c>
      <c r="I22" s="86" t="s">
        <v>141</v>
      </c>
      <c r="J22" s="86" t="s">
        <v>141</v>
      </c>
      <c r="K22" s="87"/>
      <c r="L22" s="88"/>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row>
    <row r="23" spans="1:98" ht="13.5" thickTop="1" x14ac:dyDescent="0.2">
      <c r="A23" s="90"/>
      <c r="B23" s="91" t="s">
        <v>93</v>
      </c>
      <c r="C23" s="91" t="s">
        <v>94</v>
      </c>
      <c r="D23" s="92"/>
      <c r="E23" s="92"/>
      <c r="F23" s="93">
        <v>0</v>
      </c>
      <c r="G23" s="93">
        <v>0</v>
      </c>
      <c r="H23" s="93">
        <v>0</v>
      </c>
      <c r="I23" s="93">
        <v>0</v>
      </c>
      <c r="J23" s="93">
        <v>0</v>
      </c>
      <c r="K23" s="340">
        <f>IF(SUM(F23:J23)&gt;0,IF(D23&gt;0,(F23*E23)+(G23*E23)+(I23*D23*E23)+(J23*D23*E23)+(H23*E23),"# Days Missing"),0)</f>
        <v>0</v>
      </c>
      <c r="L23" s="94"/>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row>
    <row r="24" spans="1:98" x14ac:dyDescent="0.2">
      <c r="A24" s="90"/>
      <c r="B24" s="91"/>
      <c r="C24" s="91"/>
      <c r="D24" s="92"/>
      <c r="E24" s="92"/>
      <c r="F24" s="93"/>
      <c r="G24" s="93"/>
      <c r="H24" s="93"/>
      <c r="I24" s="93"/>
      <c r="J24" s="93"/>
      <c r="K24" s="340">
        <f t="shared" ref="K24:K29" si="2">IF(SUM(F24:J24)&gt;0,IF(D24&gt;0,(F24*E24)+(G24*E24)+(I24*D24*E24)+(J24*D24*E24)+(H24*E24),"# Days Missing"),0)</f>
        <v>0</v>
      </c>
      <c r="L24" s="94"/>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row>
    <row r="25" spans="1:98" x14ac:dyDescent="0.2">
      <c r="A25" s="90"/>
      <c r="B25" s="91"/>
      <c r="C25" s="91"/>
      <c r="D25" s="92"/>
      <c r="E25" s="92"/>
      <c r="F25" s="93"/>
      <c r="G25" s="93"/>
      <c r="H25" s="93"/>
      <c r="I25" s="93"/>
      <c r="J25" s="93"/>
      <c r="K25" s="340">
        <f t="shared" si="2"/>
        <v>0</v>
      </c>
      <c r="L25" s="94"/>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row>
    <row r="26" spans="1:98" x14ac:dyDescent="0.2">
      <c r="A26" s="90"/>
      <c r="B26" s="91"/>
      <c r="C26" s="91"/>
      <c r="D26" s="92"/>
      <c r="E26" s="92"/>
      <c r="F26" s="93"/>
      <c r="G26" s="93"/>
      <c r="H26" s="93"/>
      <c r="I26" s="93"/>
      <c r="J26" s="93"/>
      <c r="K26" s="340">
        <f t="shared" si="2"/>
        <v>0</v>
      </c>
      <c r="L26" s="94"/>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row>
    <row r="27" spans="1:98" x14ac:dyDescent="0.2">
      <c r="A27" s="90"/>
      <c r="B27" s="91"/>
      <c r="C27" s="91"/>
      <c r="D27" s="92"/>
      <c r="E27" s="92"/>
      <c r="F27" s="93"/>
      <c r="G27" s="93"/>
      <c r="H27" s="93"/>
      <c r="I27" s="93"/>
      <c r="J27" s="93"/>
      <c r="K27" s="340">
        <f t="shared" si="2"/>
        <v>0</v>
      </c>
      <c r="L27" s="95"/>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row>
    <row r="28" spans="1:98" x14ac:dyDescent="0.2">
      <c r="A28" s="90"/>
      <c r="B28" s="91"/>
      <c r="C28" s="91"/>
      <c r="D28" s="92"/>
      <c r="E28" s="92"/>
      <c r="F28" s="93"/>
      <c r="G28" s="93"/>
      <c r="H28" s="93"/>
      <c r="I28" s="93"/>
      <c r="J28" s="93"/>
      <c r="K28" s="340">
        <f t="shared" si="2"/>
        <v>0</v>
      </c>
      <c r="L28" s="95"/>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row>
    <row r="29" spans="1:98" ht="13.5" thickBot="1" x14ac:dyDescent="0.25">
      <c r="A29" s="96"/>
      <c r="B29" s="97"/>
      <c r="C29" s="97"/>
      <c r="D29" s="98"/>
      <c r="E29" s="98"/>
      <c r="F29" s="99"/>
      <c r="G29" s="99"/>
      <c r="H29" s="99"/>
      <c r="I29" s="99"/>
      <c r="J29" s="99"/>
      <c r="K29" s="341">
        <f t="shared" si="2"/>
        <v>0</v>
      </c>
      <c r="L29" s="100"/>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row>
    <row r="30" spans="1:98" ht="20.25" customHeight="1" thickTop="1" thickBot="1" x14ac:dyDescent="0.25">
      <c r="A30" s="101" t="s">
        <v>68</v>
      </c>
      <c r="B30" s="102"/>
      <c r="C30" s="102"/>
      <c r="D30" s="103"/>
      <c r="E30" s="103"/>
      <c r="F30" s="104">
        <f>SUM(F23*$E23)+(F24*$E24)+(F25*$E25)+(F26*$E26)+(F27*$E27)+(F28*$E28)+(F29*$E29)</f>
        <v>0</v>
      </c>
      <c r="G30" s="104">
        <f>SUM(G23*$E23)+(G24*$E24)+(G25*$E25)+(G26*$E26)+(G27*$E27)+(G28*$E28)+(G29*$E29)</f>
        <v>0</v>
      </c>
      <c r="H30" s="104">
        <f>SUM(H23*$E23)+(H24*$E24)+(H25*$E25)+(H26*$E26)+(H27*$E27)+(H28*$E28)+(H29*$E29)</f>
        <v>0</v>
      </c>
      <c r="I30" s="104">
        <f>SUM(I23*$D23*$E23)+(I24*$D24*$E24)+(I25*$D25*$E25)+(I26*$D26*$E26)+(I27*$D27*$E27)+(I28*$D28*$E28)+(I29*$D29*$E29)</f>
        <v>0</v>
      </c>
      <c r="J30" s="104">
        <f>SUM(J23*$E23*$D23)+(J24*$E24*$D24)+(J25*$E25*$D25)+(J26*$E26*$D26)+(J27*$E27*$D27)+(J28*$E28*$D28)+(J29*$E29*$D29)</f>
        <v>0</v>
      </c>
      <c r="K30" s="342">
        <f>IF(COUNT(K23:K29)&lt;COUNTA(K23:K29),"# Days Missing",SUM(K22:K29))</f>
        <v>0</v>
      </c>
      <c r="L30" s="105"/>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row>
    <row r="31" spans="1:98" ht="20.25" customHeight="1" thickBot="1" x14ac:dyDescent="0.25">
      <c r="A31" s="83" t="s">
        <v>69</v>
      </c>
      <c r="B31" s="84"/>
      <c r="C31" s="84"/>
      <c r="D31" s="85"/>
      <c r="E31" s="85"/>
      <c r="F31" s="86" t="s">
        <v>140</v>
      </c>
      <c r="G31" s="86" t="s">
        <v>142</v>
      </c>
      <c r="H31" s="86" t="s">
        <v>142</v>
      </c>
      <c r="I31" s="86" t="s">
        <v>142</v>
      </c>
      <c r="J31" s="86" t="s">
        <v>142</v>
      </c>
      <c r="K31" s="87"/>
      <c r="L31" s="88"/>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ht="13.5" thickTop="1" x14ac:dyDescent="0.2">
      <c r="A32" s="90"/>
      <c r="B32" s="106" t="s">
        <v>93</v>
      </c>
      <c r="C32" s="106" t="s">
        <v>94</v>
      </c>
      <c r="D32" s="107"/>
      <c r="E32" s="107"/>
      <c r="F32" s="93">
        <v>0</v>
      </c>
      <c r="G32" s="93">
        <v>0</v>
      </c>
      <c r="H32" s="93">
        <v>0</v>
      </c>
      <c r="I32" s="93">
        <v>0</v>
      </c>
      <c r="J32" s="93">
        <v>0</v>
      </c>
      <c r="K32" s="340">
        <f>IF(SUM(F32:J32)&gt;0,IF(D32&gt;0,(F32*E32)+(G32*E32)+(I32*D32*E32)+(J32*D32*E32)+(H32*E32),"# Days Missing"),0)</f>
        <v>0</v>
      </c>
      <c r="L32" s="95"/>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row>
    <row r="33" spans="1:98" x14ac:dyDescent="0.2">
      <c r="A33" s="90"/>
      <c r="B33" s="106"/>
      <c r="C33" s="106"/>
      <c r="D33" s="107"/>
      <c r="E33" s="107"/>
      <c r="F33" s="93"/>
      <c r="G33" s="93"/>
      <c r="H33" s="93"/>
      <c r="I33" s="93"/>
      <c r="J33" s="93"/>
      <c r="K33" s="340">
        <f t="shared" ref="K33:K35" si="3">IF(SUM(F33:J33)&gt;0,IF(D33&gt;0,(F33*E33)+(G33*E33)+(I33*D33*E33)+(J33*D33*E33)+(H33*E33),"# Days Missing"),0)</f>
        <v>0</v>
      </c>
      <c r="L33" s="95"/>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row>
    <row r="34" spans="1:98" x14ac:dyDescent="0.2">
      <c r="A34" s="90"/>
      <c r="B34" s="106"/>
      <c r="C34" s="106"/>
      <c r="D34" s="107"/>
      <c r="E34" s="107"/>
      <c r="F34" s="93"/>
      <c r="G34" s="93"/>
      <c r="H34" s="93"/>
      <c r="I34" s="93"/>
      <c r="J34" s="93"/>
      <c r="K34" s="340">
        <f t="shared" si="3"/>
        <v>0</v>
      </c>
      <c r="L34" s="95"/>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row>
    <row r="35" spans="1:98" ht="13.5" thickBot="1" x14ac:dyDescent="0.25">
      <c r="A35" s="96"/>
      <c r="B35" s="97"/>
      <c r="C35" s="97"/>
      <c r="D35" s="98"/>
      <c r="E35" s="98"/>
      <c r="F35" s="99"/>
      <c r="G35" s="99"/>
      <c r="H35" s="99"/>
      <c r="I35" s="99"/>
      <c r="J35" s="99"/>
      <c r="K35" s="341">
        <f t="shared" si="3"/>
        <v>0</v>
      </c>
      <c r="L35" s="100"/>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row>
    <row r="36" spans="1:98" ht="14.25" thickTop="1" thickBot="1" x14ac:dyDescent="0.25">
      <c r="A36" s="108" t="s">
        <v>70</v>
      </c>
      <c r="B36" s="109"/>
      <c r="C36" s="109"/>
      <c r="D36" s="110"/>
      <c r="E36" s="110"/>
      <c r="F36" s="111">
        <f>SUM(F32*$E32)+(F33*$E33)+(F34*$E34)+(F35*$E35)</f>
        <v>0</v>
      </c>
      <c r="G36" s="111">
        <f>SUM(G32*$E32)+(G33*$E33)+(G34*$E34)+(G35*$E35)</f>
        <v>0</v>
      </c>
      <c r="H36" s="111">
        <f>SUM(H32*$E32)+(H33*$E33)+(H34*$E34)+(H35*$E35)</f>
        <v>0</v>
      </c>
      <c r="I36" s="111">
        <f>(I32*$D32*$E32)+(I33*$D33*$E33)+(I34*$D34*$E34)+(I35*$D35*$E35)</f>
        <v>0</v>
      </c>
      <c r="J36" s="111">
        <f>(J32*$D32*$E32)+(J33*$D33*$E33)+(J34*$D34*$E34)+(J35*$D35*$E35)</f>
        <v>0</v>
      </c>
      <c r="K36" s="343">
        <f>IF(COUNT(K32:K35)&lt;COUNTA(K32:K35),"# Days Missing",SUM(K32:K35))</f>
        <v>0</v>
      </c>
      <c r="L36" s="113"/>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row>
    <row r="37" spans="1:98" ht="18.75" customHeight="1" x14ac:dyDescent="0.2">
      <c r="A37" s="335" t="s">
        <v>72</v>
      </c>
      <c r="B37" s="336"/>
      <c r="C37" s="336"/>
      <c r="D37" s="337"/>
      <c r="E37" s="337"/>
      <c r="F37" s="338">
        <f>F30+F36</f>
        <v>0</v>
      </c>
      <c r="G37" s="338">
        <f t="shared" ref="G37:J37" si="4">G30+G36</f>
        <v>0</v>
      </c>
      <c r="H37" s="338">
        <f t="shared" si="4"/>
        <v>0</v>
      </c>
      <c r="I37" s="338">
        <f t="shared" si="4"/>
        <v>0</v>
      </c>
      <c r="J37" s="338">
        <f t="shared" si="4"/>
        <v>0</v>
      </c>
      <c r="K37" s="338">
        <f>IF(ISERR(K30+K36),"# Days Missing",K30+K36)</f>
        <v>0</v>
      </c>
      <c r="L37" s="344"/>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row>
    <row r="38" spans="1:98" ht="30" customHeight="1" x14ac:dyDescent="0.2">
      <c r="A38" s="437" t="s">
        <v>81</v>
      </c>
      <c r="B38" s="438"/>
      <c r="C38" s="438"/>
      <c r="D38" s="438"/>
      <c r="E38" s="438"/>
      <c r="F38" s="438"/>
      <c r="G38" s="438"/>
      <c r="H38" s="438"/>
      <c r="I38" s="438"/>
      <c r="J38" s="438"/>
      <c r="K38" s="438"/>
      <c r="L38" s="43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row>
    <row r="39" spans="1:98" ht="44.1" customHeight="1" x14ac:dyDescent="0.2">
      <c r="A39" s="327" t="s">
        <v>78</v>
      </c>
      <c r="B39" s="328" t="s">
        <v>64</v>
      </c>
      <c r="C39" s="328" t="s">
        <v>95</v>
      </c>
      <c r="D39" s="329" t="s">
        <v>65</v>
      </c>
      <c r="E39" s="330" t="s">
        <v>66</v>
      </c>
      <c r="F39" s="331" t="s">
        <v>143</v>
      </c>
      <c r="G39" s="331" t="s">
        <v>144</v>
      </c>
      <c r="H39" s="332" t="s">
        <v>136</v>
      </c>
      <c r="I39" s="331" t="s">
        <v>137</v>
      </c>
      <c r="J39" s="333" t="s">
        <v>138</v>
      </c>
      <c r="K39" s="333" t="s">
        <v>48</v>
      </c>
      <c r="L39" s="334" t="s">
        <v>139</v>
      </c>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row>
    <row r="40" spans="1:98" ht="20.25" customHeight="1" thickBot="1" x14ac:dyDescent="0.25">
      <c r="A40" s="83" t="s">
        <v>67</v>
      </c>
      <c r="B40" s="84"/>
      <c r="C40" s="84"/>
      <c r="D40" s="85"/>
      <c r="E40" s="85"/>
      <c r="F40" s="86" t="s">
        <v>140</v>
      </c>
      <c r="G40" s="86" t="s">
        <v>141</v>
      </c>
      <c r="H40" s="86" t="s">
        <v>141</v>
      </c>
      <c r="I40" s="86" t="s">
        <v>141</v>
      </c>
      <c r="J40" s="86" t="s">
        <v>141</v>
      </c>
      <c r="K40" s="87"/>
      <c r="L40" s="88"/>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row>
    <row r="41" spans="1:98" ht="13.5" thickTop="1" x14ac:dyDescent="0.2">
      <c r="A41" s="90"/>
      <c r="B41" s="91" t="s">
        <v>93</v>
      </c>
      <c r="C41" s="91" t="s">
        <v>94</v>
      </c>
      <c r="D41" s="92"/>
      <c r="E41" s="92"/>
      <c r="F41" s="93">
        <v>0</v>
      </c>
      <c r="G41" s="93">
        <v>0</v>
      </c>
      <c r="H41" s="93">
        <v>0</v>
      </c>
      <c r="I41" s="93">
        <v>0</v>
      </c>
      <c r="J41" s="93">
        <v>0</v>
      </c>
      <c r="K41" s="340">
        <f t="shared" ref="K41:K47" si="5">IF(SUM(F41:J41)&gt;0,IF(D41&gt;0,(F41*E41)+(G41*E41)+(I41*D41*E41)+(J41*D41*E41)+(H41*E41),"# Days Missing"),0)</f>
        <v>0</v>
      </c>
      <c r="L41" s="94"/>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row>
    <row r="42" spans="1:98" x14ac:dyDescent="0.2">
      <c r="A42" s="90"/>
      <c r="B42" s="91"/>
      <c r="C42" s="91"/>
      <c r="D42" s="92"/>
      <c r="E42" s="92"/>
      <c r="F42" s="93"/>
      <c r="G42" s="93"/>
      <c r="H42" s="93"/>
      <c r="I42" s="93"/>
      <c r="J42" s="93"/>
      <c r="K42" s="340">
        <f t="shared" si="5"/>
        <v>0</v>
      </c>
      <c r="L42" s="94"/>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row>
    <row r="43" spans="1:98" x14ac:dyDescent="0.2">
      <c r="A43" s="90"/>
      <c r="B43" s="91"/>
      <c r="C43" s="91"/>
      <c r="D43" s="92"/>
      <c r="E43" s="92"/>
      <c r="F43" s="93"/>
      <c r="G43" s="93"/>
      <c r="H43" s="93"/>
      <c r="I43" s="93"/>
      <c r="J43" s="93"/>
      <c r="K43" s="340">
        <f t="shared" si="5"/>
        <v>0</v>
      </c>
      <c r="L43" s="94"/>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row>
    <row r="44" spans="1:98" x14ac:dyDescent="0.2">
      <c r="A44" s="90"/>
      <c r="B44" s="91"/>
      <c r="C44" s="91"/>
      <c r="D44" s="92"/>
      <c r="E44" s="92"/>
      <c r="F44" s="93"/>
      <c r="G44" s="93"/>
      <c r="H44" s="93"/>
      <c r="I44" s="93"/>
      <c r="J44" s="93"/>
      <c r="K44" s="340">
        <f t="shared" si="5"/>
        <v>0</v>
      </c>
      <c r="L44" s="94"/>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row>
    <row r="45" spans="1:98" x14ac:dyDescent="0.2">
      <c r="A45" s="90"/>
      <c r="B45" s="91"/>
      <c r="C45" s="91"/>
      <c r="D45" s="92"/>
      <c r="E45" s="92"/>
      <c r="F45" s="93"/>
      <c r="G45" s="93"/>
      <c r="H45" s="93"/>
      <c r="I45" s="93"/>
      <c r="J45" s="93"/>
      <c r="K45" s="340">
        <f t="shared" si="5"/>
        <v>0</v>
      </c>
      <c r="L45" s="95"/>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row>
    <row r="46" spans="1:98" x14ac:dyDescent="0.2">
      <c r="A46" s="90"/>
      <c r="B46" s="91"/>
      <c r="C46" s="91"/>
      <c r="D46" s="92"/>
      <c r="E46" s="92"/>
      <c r="F46" s="93"/>
      <c r="G46" s="93"/>
      <c r="H46" s="93"/>
      <c r="I46" s="93"/>
      <c r="J46" s="93"/>
      <c r="K46" s="340">
        <f t="shared" si="5"/>
        <v>0</v>
      </c>
      <c r="L46" s="95"/>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row>
    <row r="47" spans="1:98" ht="13.5" thickBot="1" x14ac:dyDescent="0.25">
      <c r="A47" s="96"/>
      <c r="B47" s="97"/>
      <c r="C47" s="97"/>
      <c r="D47" s="98"/>
      <c r="E47" s="98"/>
      <c r="F47" s="99"/>
      <c r="G47" s="99"/>
      <c r="H47" s="99"/>
      <c r="I47" s="99"/>
      <c r="J47" s="99"/>
      <c r="K47" s="341">
        <f t="shared" si="5"/>
        <v>0</v>
      </c>
      <c r="L47" s="100"/>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row>
    <row r="48" spans="1:98" ht="20.25" customHeight="1" thickTop="1" thickBot="1" x14ac:dyDescent="0.25">
      <c r="A48" s="101" t="s">
        <v>68</v>
      </c>
      <c r="B48" s="102"/>
      <c r="C48" s="102"/>
      <c r="D48" s="103"/>
      <c r="E48" s="103"/>
      <c r="F48" s="104">
        <f>SUM(F41*$E41)+(F42*$E42)+(F43*$E43)+(F44*$E44)+(F45*$E45)+(F46*$E46)+(F47*$E47)</f>
        <v>0</v>
      </c>
      <c r="G48" s="104">
        <f>SUM(G41*$E41)+(G42*$E42)+(G43*$E43)+(G44*$E44)+(G45*$E45)+(G46*$E46)+(G47*$E47)</f>
        <v>0</v>
      </c>
      <c r="H48" s="104">
        <f>SUM(H41*$E41)+(H42*$E42)+(H43*$E43)+(H44*$E44)+(H45*$E45)+(H46*$E46)+(H47*$E47)</f>
        <v>0</v>
      </c>
      <c r="I48" s="104">
        <f>SUM(I41*$D41*$E41)+(I42*$D42*$E42)+(I43*$D43*$E43)+(I44*$D44*$E44)+(I45*$D45*$E45)+(I46*$D46*$E46)+(I47*$D47*$E47)</f>
        <v>0</v>
      </c>
      <c r="J48" s="104">
        <f>SUM(J41*$E41*$D41)+(J42*$E42*$D42)+(J43*$E43*$D43)+(J44*$E44*$D44)+(J45*$E45*$D45)+(J46*$E46*$D46)+(J47*$E47*$D47)</f>
        <v>0</v>
      </c>
      <c r="K48" s="342">
        <f>IF(COUNT(K41:K47)&lt;COUNTA(K41:K47),"# Days Missing",SUM(K40:K47))</f>
        <v>0</v>
      </c>
      <c r="L48" s="105"/>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row>
    <row r="49" spans="1:98" ht="20.25" customHeight="1" thickBot="1" x14ac:dyDescent="0.25">
      <c r="A49" s="83" t="s">
        <v>69</v>
      </c>
      <c r="B49" s="84"/>
      <c r="C49" s="84"/>
      <c r="D49" s="85"/>
      <c r="E49" s="85"/>
      <c r="F49" s="86" t="s">
        <v>140</v>
      </c>
      <c r="G49" s="86" t="s">
        <v>142</v>
      </c>
      <c r="H49" s="86" t="s">
        <v>142</v>
      </c>
      <c r="I49" s="86" t="s">
        <v>142</v>
      </c>
      <c r="J49" s="86" t="s">
        <v>142</v>
      </c>
      <c r="K49" s="87"/>
      <c r="L49" s="88"/>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row>
    <row r="50" spans="1:98" ht="13.5" thickTop="1" x14ac:dyDescent="0.2">
      <c r="A50" s="90"/>
      <c r="B50" s="106" t="s">
        <v>93</v>
      </c>
      <c r="C50" s="106" t="s">
        <v>94</v>
      </c>
      <c r="D50" s="107">
        <v>1</v>
      </c>
      <c r="E50" s="107">
        <v>1</v>
      </c>
      <c r="F50" s="93">
        <v>0</v>
      </c>
      <c r="G50" s="93">
        <v>4350</v>
      </c>
      <c r="H50" s="93">
        <v>0</v>
      </c>
      <c r="I50" s="93">
        <v>0</v>
      </c>
      <c r="J50" s="93">
        <v>0</v>
      </c>
      <c r="K50" s="340">
        <f t="shared" ref="K50:K53" si="6">IF(SUM(F50:J50)&gt;0,IF(D50&gt;0,(F50*E50)+(G50*E50)+(I50*D50*E50)+(J50*D50*E50)+(H50*E50),"# Days Missing"),0)</f>
        <v>4350</v>
      </c>
      <c r="L50" s="95"/>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row>
    <row r="51" spans="1:98" x14ac:dyDescent="0.2">
      <c r="A51" s="90"/>
      <c r="B51" s="106"/>
      <c r="C51" s="106"/>
      <c r="D51" s="107"/>
      <c r="E51" s="107"/>
      <c r="F51" s="93"/>
      <c r="G51" s="93"/>
      <c r="H51" s="93"/>
      <c r="I51" s="93"/>
      <c r="J51" s="93"/>
      <c r="K51" s="340">
        <f t="shared" si="6"/>
        <v>0</v>
      </c>
      <c r="L51" s="95"/>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row>
    <row r="52" spans="1:98" x14ac:dyDescent="0.2">
      <c r="A52" s="90"/>
      <c r="B52" s="106"/>
      <c r="C52" s="106"/>
      <c r="D52" s="107"/>
      <c r="E52" s="107"/>
      <c r="F52" s="93"/>
      <c r="G52" s="93"/>
      <c r="H52" s="93"/>
      <c r="I52" s="93"/>
      <c r="J52" s="93"/>
      <c r="K52" s="340">
        <f t="shared" si="6"/>
        <v>0</v>
      </c>
      <c r="L52" s="95"/>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row>
    <row r="53" spans="1:98" ht="13.5" thickBot="1" x14ac:dyDescent="0.25">
      <c r="A53" s="96"/>
      <c r="B53" s="97"/>
      <c r="C53" s="97"/>
      <c r="D53" s="98"/>
      <c r="E53" s="98"/>
      <c r="F53" s="99"/>
      <c r="G53" s="99"/>
      <c r="H53" s="99"/>
      <c r="I53" s="99"/>
      <c r="J53" s="99"/>
      <c r="K53" s="341">
        <f t="shared" si="6"/>
        <v>0</v>
      </c>
      <c r="L53" s="100"/>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row>
    <row r="54" spans="1:98" ht="14.25" thickTop="1" thickBot="1" x14ac:dyDescent="0.25">
      <c r="A54" s="108" t="s">
        <v>70</v>
      </c>
      <c r="B54" s="114"/>
      <c r="C54" s="114"/>
      <c r="D54" s="110"/>
      <c r="E54" s="110"/>
      <c r="F54" s="111">
        <f>SUM(F50*$E50)+(F51*$E51)+(F52*$E52)+(F53*$E53)</f>
        <v>0</v>
      </c>
      <c r="G54" s="111">
        <f>SUM(G50*$E50)+(G51*$E51)+(G52*$E52)+(G53*$E53)</f>
        <v>4350</v>
      </c>
      <c r="H54" s="111">
        <f>SUM(H50*$E50)+(H51*$E51)+(H52*$E52)+(H53*$E53)</f>
        <v>0</v>
      </c>
      <c r="I54" s="111">
        <f>(I50*$D50*$E50)+(I51*$D51*$E51)+(I52*$D52*$E52)+(I53*$D53*$E53)</f>
        <v>0</v>
      </c>
      <c r="J54" s="111">
        <f>(J50*$D50*$E50)+(J51*$D51*$E51)+(J52*$D52*$E52)+(J53*$D53*$E53)</f>
        <v>0</v>
      </c>
      <c r="K54" s="343">
        <f>IF(COUNT(K50:K53)&lt;COUNTA(K50:K53),"# Days Missing",SUM(K50:K53))</f>
        <v>4350</v>
      </c>
      <c r="L54" s="113"/>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row>
    <row r="55" spans="1:98" ht="18.75" customHeight="1" x14ac:dyDescent="0.2">
      <c r="A55" s="335" t="s">
        <v>73</v>
      </c>
      <c r="B55" s="336"/>
      <c r="C55" s="336"/>
      <c r="D55" s="337"/>
      <c r="E55" s="337"/>
      <c r="F55" s="338">
        <f>F48+F54</f>
        <v>0</v>
      </c>
      <c r="G55" s="338">
        <f t="shared" ref="G55:J55" si="7">G48+G54</f>
        <v>4350</v>
      </c>
      <c r="H55" s="338">
        <f t="shared" si="7"/>
        <v>0</v>
      </c>
      <c r="I55" s="338">
        <f t="shared" si="7"/>
        <v>0</v>
      </c>
      <c r="J55" s="338">
        <f t="shared" si="7"/>
        <v>0</v>
      </c>
      <c r="K55" s="338">
        <f>IF(ISERR(K48+K54),"# Days Missing",K48+K54)</f>
        <v>4350</v>
      </c>
      <c r="L55" s="344"/>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row>
    <row r="56" spans="1:98" ht="30" customHeight="1" x14ac:dyDescent="0.2">
      <c r="A56" s="437" t="s">
        <v>82</v>
      </c>
      <c r="B56" s="438"/>
      <c r="C56" s="438"/>
      <c r="D56" s="438"/>
      <c r="E56" s="438"/>
      <c r="F56" s="438"/>
      <c r="G56" s="438"/>
      <c r="H56" s="438"/>
      <c r="I56" s="438"/>
      <c r="J56" s="438"/>
      <c r="K56" s="438"/>
      <c r="L56" s="43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row>
    <row r="57" spans="1:98" ht="44.1" customHeight="1" x14ac:dyDescent="0.2">
      <c r="A57" s="327" t="s">
        <v>78</v>
      </c>
      <c r="B57" s="328" t="s">
        <v>64</v>
      </c>
      <c r="C57" s="328" t="s">
        <v>95</v>
      </c>
      <c r="D57" s="329" t="s">
        <v>65</v>
      </c>
      <c r="E57" s="330" t="s">
        <v>66</v>
      </c>
      <c r="F57" s="331" t="s">
        <v>143</v>
      </c>
      <c r="G57" s="331" t="s">
        <v>144</v>
      </c>
      <c r="H57" s="332" t="s">
        <v>136</v>
      </c>
      <c r="I57" s="331" t="s">
        <v>137</v>
      </c>
      <c r="J57" s="333" t="s">
        <v>138</v>
      </c>
      <c r="K57" s="333" t="s">
        <v>48</v>
      </c>
      <c r="L57" s="334" t="s">
        <v>139</v>
      </c>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row>
    <row r="58" spans="1:98" ht="20.25" customHeight="1" thickBot="1" x14ac:dyDescent="0.25">
      <c r="A58" s="83" t="s">
        <v>67</v>
      </c>
      <c r="B58" s="84"/>
      <c r="C58" s="84"/>
      <c r="D58" s="85"/>
      <c r="E58" s="85"/>
      <c r="F58" s="86" t="s">
        <v>140</v>
      </c>
      <c r="G58" s="86" t="s">
        <v>141</v>
      </c>
      <c r="H58" s="86" t="s">
        <v>141</v>
      </c>
      <c r="I58" s="86" t="s">
        <v>141</v>
      </c>
      <c r="J58" s="86" t="s">
        <v>141</v>
      </c>
      <c r="K58" s="87"/>
      <c r="L58" s="88"/>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row>
    <row r="59" spans="1:98" ht="13.5" thickTop="1" x14ac:dyDescent="0.2">
      <c r="A59" s="90"/>
      <c r="B59" s="91" t="s">
        <v>93</v>
      </c>
      <c r="C59" s="91" t="s">
        <v>94</v>
      </c>
      <c r="D59" s="92"/>
      <c r="E59" s="92"/>
      <c r="F59" s="93">
        <v>0</v>
      </c>
      <c r="G59" s="93">
        <v>0</v>
      </c>
      <c r="H59" s="93">
        <v>0</v>
      </c>
      <c r="I59" s="93">
        <v>0</v>
      </c>
      <c r="J59" s="93">
        <v>0</v>
      </c>
      <c r="K59" s="340">
        <f t="shared" ref="K59:K65" si="8">IF(SUM(F59:J59)&gt;0,IF(D59&gt;0,(F59*E59)+(G59*E59)+(I59*D59*E59)+(J59*D59*E59)+(H59*E59),"# Days Missing"),0)</f>
        <v>0</v>
      </c>
      <c r="L59" s="94"/>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row>
    <row r="60" spans="1:98" x14ac:dyDescent="0.2">
      <c r="A60" s="90"/>
      <c r="B60" s="91"/>
      <c r="C60" s="91"/>
      <c r="D60" s="92"/>
      <c r="E60" s="92"/>
      <c r="F60" s="93"/>
      <c r="G60" s="93"/>
      <c r="H60" s="93"/>
      <c r="I60" s="93"/>
      <c r="J60" s="93"/>
      <c r="K60" s="340">
        <f t="shared" si="8"/>
        <v>0</v>
      </c>
      <c r="L60" s="94"/>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row>
    <row r="61" spans="1:98" x14ac:dyDescent="0.2">
      <c r="A61" s="90"/>
      <c r="B61" s="91"/>
      <c r="C61" s="91"/>
      <c r="D61" s="92"/>
      <c r="E61" s="92"/>
      <c r="F61" s="93"/>
      <c r="G61" s="93"/>
      <c r="H61" s="93"/>
      <c r="I61" s="93"/>
      <c r="J61" s="93"/>
      <c r="K61" s="340">
        <f t="shared" si="8"/>
        <v>0</v>
      </c>
      <c r="L61" s="94"/>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row>
    <row r="62" spans="1:98" x14ac:dyDescent="0.2">
      <c r="A62" s="90"/>
      <c r="B62" s="91"/>
      <c r="C62" s="91"/>
      <c r="D62" s="92"/>
      <c r="E62" s="92"/>
      <c r="F62" s="93"/>
      <c r="G62" s="93"/>
      <c r="H62" s="93"/>
      <c r="I62" s="93"/>
      <c r="J62" s="93"/>
      <c r="K62" s="340">
        <f t="shared" si="8"/>
        <v>0</v>
      </c>
      <c r="L62" s="94"/>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row>
    <row r="63" spans="1:98" x14ac:dyDescent="0.2">
      <c r="A63" s="90"/>
      <c r="B63" s="91"/>
      <c r="C63" s="91"/>
      <c r="D63" s="92"/>
      <c r="E63" s="92"/>
      <c r="F63" s="93"/>
      <c r="G63" s="93"/>
      <c r="H63" s="93"/>
      <c r="I63" s="93"/>
      <c r="J63" s="93"/>
      <c r="K63" s="340">
        <f t="shared" si="8"/>
        <v>0</v>
      </c>
      <c r="L63" s="95"/>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row>
    <row r="64" spans="1:98" x14ac:dyDescent="0.2">
      <c r="A64" s="90"/>
      <c r="B64" s="91"/>
      <c r="C64" s="91"/>
      <c r="D64" s="92"/>
      <c r="E64" s="92"/>
      <c r="F64" s="93"/>
      <c r="G64" s="93"/>
      <c r="H64" s="93"/>
      <c r="I64" s="93"/>
      <c r="J64" s="93"/>
      <c r="K64" s="340">
        <f t="shared" si="8"/>
        <v>0</v>
      </c>
      <c r="L64" s="95"/>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row>
    <row r="65" spans="1:98" ht="13.5" thickBot="1" x14ac:dyDescent="0.25">
      <c r="A65" s="96"/>
      <c r="B65" s="97"/>
      <c r="C65" s="97"/>
      <c r="D65" s="98"/>
      <c r="E65" s="98"/>
      <c r="F65" s="99"/>
      <c r="G65" s="99"/>
      <c r="H65" s="99"/>
      <c r="I65" s="99"/>
      <c r="J65" s="99"/>
      <c r="K65" s="341">
        <f t="shared" si="8"/>
        <v>0</v>
      </c>
      <c r="L65" s="100"/>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row>
    <row r="66" spans="1:98" ht="20.25" customHeight="1" thickTop="1" thickBot="1" x14ac:dyDescent="0.25">
      <c r="A66" s="101" t="s">
        <v>68</v>
      </c>
      <c r="B66" s="102"/>
      <c r="C66" s="102"/>
      <c r="D66" s="103"/>
      <c r="E66" s="103"/>
      <c r="F66" s="104">
        <f>SUM(F59*$E59)+(F60*$E60)+(F61*$E61)+(F62*$E62)+(F63*$E63)+(F64*$E64)+(F65*$E65)</f>
        <v>0</v>
      </c>
      <c r="G66" s="104">
        <f>SUM(G59*$E59)+(G60*$E60)+(G61*$E61)+(G62*$E62)+(G63*$E63)+(G64*$E64)+(G65*$E65)</f>
        <v>0</v>
      </c>
      <c r="H66" s="104">
        <f>SUM(H59*$E59)+(H60*$E60)+(H61*$E61)+(H62*$E62)+(H63*$E63)+(H64*$E64)+(H65*$E65)</f>
        <v>0</v>
      </c>
      <c r="I66" s="104">
        <f>SUM(I59*$D59*$E59)+(I60*$D60*$E60)+(I61*$D61*$E61)+(I62*$D62*$E62)+(I63*$D63*$E63)+(I64*$D64*$E64)+(I65*$D65*$E65)</f>
        <v>0</v>
      </c>
      <c r="J66" s="104">
        <f>SUM(J59*$E59*$D59)+(J60*$E60*$D60)+(J61*$E61*$D61)+(J62*$E62*$D62)+(J63*$E63*$D63)+(J64*$E64*$D64)+(J65*$E65*$D65)</f>
        <v>0</v>
      </c>
      <c r="K66" s="342">
        <f>IF(COUNT(K59:K65)&lt;COUNTA(K59:K65),"# Days Missing",SUM(K58:K65))</f>
        <v>0</v>
      </c>
      <c r="L66" s="105"/>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row>
    <row r="67" spans="1:98" ht="20.25" customHeight="1" thickBot="1" x14ac:dyDescent="0.25">
      <c r="A67" s="83" t="s">
        <v>69</v>
      </c>
      <c r="B67" s="84"/>
      <c r="C67" s="84"/>
      <c r="D67" s="85"/>
      <c r="E67" s="85"/>
      <c r="F67" s="86" t="s">
        <v>140</v>
      </c>
      <c r="G67" s="86" t="s">
        <v>142</v>
      </c>
      <c r="H67" s="86" t="s">
        <v>142</v>
      </c>
      <c r="I67" s="86" t="s">
        <v>142</v>
      </c>
      <c r="J67" s="86" t="s">
        <v>142</v>
      </c>
      <c r="K67" s="87"/>
      <c r="L67" s="88"/>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row>
    <row r="68" spans="1:98" ht="13.5" thickTop="1" x14ac:dyDescent="0.2">
      <c r="A68" s="90"/>
      <c r="B68" s="106" t="s">
        <v>93</v>
      </c>
      <c r="C68" s="106" t="s">
        <v>94</v>
      </c>
      <c r="D68" s="107"/>
      <c r="E68" s="107"/>
      <c r="F68" s="93">
        <v>0</v>
      </c>
      <c r="G68" s="93">
        <v>0</v>
      </c>
      <c r="H68" s="93">
        <v>0</v>
      </c>
      <c r="I68" s="93">
        <v>0</v>
      </c>
      <c r="J68" s="93">
        <v>0</v>
      </c>
      <c r="K68" s="340">
        <f t="shared" ref="K68:K71" si="9">IF(SUM(F68:J68)&gt;0,IF(D68&gt;0,(F68*E68)+(G68*E68)+(I68*D68*E68)+(J68*D68*E68)+(H68*E68),"# Days Missing"),0)</f>
        <v>0</v>
      </c>
      <c r="L68" s="95"/>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row>
    <row r="69" spans="1:98" x14ac:dyDescent="0.2">
      <c r="A69" s="90"/>
      <c r="B69" s="106"/>
      <c r="C69" s="106"/>
      <c r="D69" s="107"/>
      <c r="E69" s="107"/>
      <c r="F69" s="93"/>
      <c r="G69" s="93"/>
      <c r="H69" s="93"/>
      <c r="I69" s="93"/>
      <c r="J69" s="93"/>
      <c r="K69" s="340">
        <f t="shared" si="9"/>
        <v>0</v>
      </c>
      <c r="L69" s="95"/>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row>
    <row r="70" spans="1:98" x14ac:dyDescent="0.2">
      <c r="A70" s="90"/>
      <c r="B70" s="106"/>
      <c r="C70" s="106"/>
      <c r="D70" s="107"/>
      <c r="E70" s="107"/>
      <c r="F70" s="93"/>
      <c r="G70" s="93"/>
      <c r="H70" s="93"/>
      <c r="I70" s="93"/>
      <c r="J70" s="93"/>
      <c r="K70" s="340">
        <f t="shared" si="9"/>
        <v>0</v>
      </c>
      <c r="L70" s="95"/>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row>
    <row r="71" spans="1:98" ht="13.5" thickBot="1" x14ac:dyDescent="0.25">
      <c r="A71" s="96"/>
      <c r="B71" s="97"/>
      <c r="C71" s="97"/>
      <c r="D71" s="98"/>
      <c r="E71" s="98"/>
      <c r="F71" s="99"/>
      <c r="G71" s="99"/>
      <c r="H71" s="99"/>
      <c r="I71" s="99"/>
      <c r="J71" s="99"/>
      <c r="K71" s="341">
        <f t="shared" si="9"/>
        <v>0</v>
      </c>
      <c r="L71" s="100"/>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row>
    <row r="72" spans="1:98" ht="14.25" thickTop="1" thickBot="1" x14ac:dyDescent="0.25">
      <c r="A72" s="108" t="s">
        <v>70</v>
      </c>
      <c r="B72" s="109"/>
      <c r="C72" s="109"/>
      <c r="D72" s="110"/>
      <c r="E72" s="110"/>
      <c r="F72" s="115">
        <f>SUM(F68*$E68)+(F69*$E69)+(F70*$E70)+(F71*$E71)</f>
        <v>0</v>
      </c>
      <c r="G72" s="115">
        <f>SUM(G68*$E68)+(G69*$E69)+(G70*$E70)+(G71*$E71)</f>
        <v>0</v>
      </c>
      <c r="H72" s="115">
        <f>SUM(H68*$E68)+(H69*$E69)+(H70*$E70)+(H71*$E71)</f>
        <v>0</v>
      </c>
      <c r="I72" s="115">
        <f>(I68*$D68*$E68)+(I69*$D69*$E69)+(I70*$D70*$E70)+(I71*$D71*$E71)</f>
        <v>0</v>
      </c>
      <c r="J72" s="115">
        <f>(J68*$D68*$E68)+(J69*$D69*$E69)+(J70*$D70*$E70)+(J71*$D71*$E71)</f>
        <v>0</v>
      </c>
      <c r="K72" s="343">
        <f>IF(COUNT(K68:K71)&lt;COUNTA(K68:K71),"# Days Missing",SUM(K68:K71))</f>
        <v>0</v>
      </c>
      <c r="L72" s="113"/>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row>
    <row r="73" spans="1:98" ht="18.75" customHeight="1" x14ac:dyDescent="0.2">
      <c r="A73" s="335" t="s">
        <v>74</v>
      </c>
      <c r="B73" s="336"/>
      <c r="C73" s="336"/>
      <c r="D73" s="337"/>
      <c r="E73" s="337"/>
      <c r="F73" s="338">
        <f>F66+F72</f>
        <v>0</v>
      </c>
      <c r="G73" s="338">
        <f t="shared" ref="G73:J73" si="10">G66+G72</f>
        <v>0</v>
      </c>
      <c r="H73" s="338">
        <f t="shared" si="10"/>
        <v>0</v>
      </c>
      <c r="I73" s="338">
        <f t="shared" si="10"/>
        <v>0</v>
      </c>
      <c r="J73" s="338">
        <f t="shared" si="10"/>
        <v>0</v>
      </c>
      <c r="K73" s="338">
        <f>IF(ISERR(K66+K72),"# Days Missing",K66+K72)</f>
        <v>0</v>
      </c>
      <c r="L73" s="344"/>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row>
    <row r="74" spans="1:98" ht="30" customHeight="1" x14ac:dyDescent="0.2">
      <c r="A74" s="437" t="s">
        <v>83</v>
      </c>
      <c r="B74" s="438"/>
      <c r="C74" s="438"/>
      <c r="D74" s="438"/>
      <c r="E74" s="438"/>
      <c r="F74" s="438"/>
      <c r="G74" s="438"/>
      <c r="H74" s="438"/>
      <c r="I74" s="438"/>
      <c r="J74" s="438"/>
      <c r="K74" s="438"/>
      <c r="L74" s="43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row>
    <row r="75" spans="1:98" ht="44.1" customHeight="1" x14ac:dyDescent="0.2">
      <c r="A75" s="327" t="s">
        <v>78</v>
      </c>
      <c r="B75" s="345" t="s">
        <v>64</v>
      </c>
      <c r="C75" s="328" t="s">
        <v>95</v>
      </c>
      <c r="D75" s="329" t="s">
        <v>65</v>
      </c>
      <c r="E75" s="330" t="s">
        <v>66</v>
      </c>
      <c r="F75" s="331" t="s">
        <v>143</v>
      </c>
      <c r="G75" s="331" t="s">
        <v>144</v>
      </c>
      <c r="H75" s="332" t="s">
        <v>136</v>
      </c>
      <c r="I75" s="331" t="s">
        <v>137</v>
      </c>
      <c r="J75" s="333" t="s">
        <v>138</v>
      </c>
      <c r="K75" s="333" t="s">
        <v>48</v>
      </c>
      <c r="L75" s="334" t="s">
        <v>139</v>
      </c>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row>
    <row r="76" spans="1:98" ht="20.25" customHeight="1" thickBot="1" x14ac:dyDescent="0.25">
      <c r="A76" s="83" t="s">
        <v>67</v>
      </c>
      <c r="B76" s="84"/>
      <c r="C76" s="84"/>
      <c r="D76" s="85"/>
      <c r="E76" s="85"/>
      <c r="F76" s="86" t="s">
        <v>140</v>
      </c>
      <c r="G76" s="86" t="s">
        <v>141</v>
      </c>
      <c r="H76" s="86" t="s">
        <v>141</v>
      </c>
      <c r="I76" s="86" t="s">
        <v>141</v>
      </c>
      <c r="J76" s="86" t="s">
        <v>141</v>
      </c>
      <c r="K76" s="87"/>
      <c r="L76" s="88"/>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row>
    <row r="77" spans="1:98" ht="13.5" thickTop="1" x14ac:dyDescent="0.2">
      <c r="A77" s="90"/>
      <c r="B77" s="91" t="s">
        <v>93</v>
      </c>
      <c r="C77" s="91" t="s">
        <v>94</v>
      </c>
      <c r="D77" s="92"/>
      <c r="E77" s="92"/>
      <c r="F77" s="93">
        <v>0</v>
      </c>
      <c r="G77" s="93">
        <v>0</v>
      </c>
      <c r="H77" s="93">
        <v>0</v>
      </c>
      <c r="I77" s="93">
        <v>0</v>
      </c>
      <c r="J77" s="93">
        <v>0</v>
      </c>
      <c r="K77" s="340">
        <f t="shared" ref="K77:K83" si="11">IF(SUM(F77:J77)&gt;0,IF(D77&gt;0,(F77*E77)+(G77*E77)+(I77*D77*E77)+(J77*D77*E77)+(H77*E77),"# Days Missing"),0)</f>
        <v>0</v>
      </c>
      <c r="L77" s="94"/>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row>
    <row r="78" spans="1:98" x14ac:dyDescent="0.2">
      <c r="A78" s="90"/>
      <c r="B78" s="91"/>
      <c r="C78" s="91"/>
      <c r="D78" s="92"/>
      <c r="E78" s="92"/>
      <c r="F78" s="93"/>
      <c r="G78" s="93"/>
      <c r="H78" s="93"/>
      <c r="I78" s="93"/>
      <c r="J78" s="93"/>
      <c r="K78" s="340">
        <f t="shared" si="11"/>
        <v>0</v>
      </c>
      <c r="L78" s="94"/>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row>
    <row r="79" spans="1:98" x14ac:dyDescent="0.2">
      <c r="A79" s="90"/>
      <c r="B79" s="91"/>
      <c r="C79" s="91"/>
      <c r="D79" s="92"/>
      <c r="E79" s="92"/>
      <c r="F79" s="93"/>
      <c r="G79" s="93"/>
      <c r="H79" s="93"/>
      <c r="I79" s="93"/>
      <c r="J79" s="93"/>
      <c r="K79" s="340">
        <f t="shared" si="11"/>
        <v>0</v>
      </c>
      <c r="L79" s="94"/>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row>
    <row r="80" spans="1:98" x14ac:dyDescent="0.2">
      <c r="A80" s="90"/>
      <c r="B80" s="91"/>
      <c r="C80" s="91"/>
      <c r="D80" s="92"/>
      <c r="E80" s="92"/>
      <c r="F80" s="93"/>
      <c r="G80" s="93"/>
      <c r="H80" s="93"/>
      <c r="I80" s="93"/>
      <c r="J80" s="93"/>
      <c r="K80" s="340">
        <f t="shared" si="11"/>
        <v>0</v>
      </c>
      <c r="L80" s="94"/>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row>
    <row r="81" spans="1:98" x14ac:dyDescent="0.2">
      <c r="A81" s="90"/>
      <c r="B81" s="91"/>
      <c r="C81" s="91"/>
      <c r="D81" s="92"/>
      <c r="E81" s="92"/>
      <c r="F81" s="93"/>
      <c r="G81" s="93"/>
      <c r="H81" s="93"/>
      <c r="I81" s="93"/>
      <c r="J81" s="93"/>
      <c r="K81" s="340">
        <f t="shared" si="11"/>
        <v>0</v>
      </c>
      <c r="L81" s="95"/>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row>
    <row r="82" spans="1:98" x14ac:dyDescent="0.2">
      <c r="A82" s="90"/>
      <c r="B82" s="91"/>
      <c r="C82" s="91"/>
      <c r="D82" s="92"/>
      <c r="E82" s="92"/>
      <c r="F82" s="93"/>
      <c r="G82" s="93"/>
      <c r="H82" s="93"/>
      <c r="I82" s="93"/>
      <c r="J82" s="93"/>
      <c r="K82" s="340">
        <f t="shared" si="11"/>
        <v>0</v>
      </c>
      <c r="L82" s="95"/>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row>
    <row r="83" spans="1:98" ht="13.5" thickBot="1" x14ac:dyDescent="0.25">
      <c r="A83" s="96"/>
      <c r="B83" s="97"/>
      <c r="C83" s="97"/>
      <c r="D83" s="98"/>
      <c r="E83" s="98"/>
      <c r="F83" s="99"/>
      <c r="G83" s="99"/>
      <c r="H83" s="99"/>
      <c r="I83" s="99"/>
      <c r="J83" s="99"/>
      <c r="K83" s="341">
        <f t="shared" si="11"/>
        <v>0</v>
      </c>
      <c r="L83" s="100"/>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row>
    <row r="84" spans="1:98" ht="20.25" customHeight="1" thickTop="1" thickBot="1" x14ac:dyDescent="0.25">
      <c r="A84" s="101" t="s">
        <v>68</v>
      </c>
      <c r="B84" s="116"/>
      <c r="C84" s="116"/>
      <c r="D84" s="103"/>
      <c r="E84" s="103"/>
      <c r="F84" s="104">
        <f>SUM(F77*$E77)+(F78*$E78)+(F79*$E79)+(F80*$E80)+(F81*$E81)+(F82*$E82)+(F83*$E83)</f>
        <v>0</v>
      </c>
      <c r="G84" s="104">
        <f>SUM(G77*$E77)+(G78*$E78)+(G79*$E79)+(G80*$E80)+(G81*$E81)+(G82*$E82)+(G83*$E83)</f>
        <v>0</v>
      </c>
      <c r="H84" s="104">
        <f>SUM(H77*$E77)+(H78*$E78)+(H79*$E79)+(H80*$E80)+(H81*$E81)+(H82*$E82)+(H83*$E83)</f>
        <v>0</v>
      </c>
      <c r="I84" s="104">
        <f>SUM(I77*$D77*$E77)+(I78*$D78*$E78)+(I79*$D79*$E79)+(I80*$D80*$E80)+(I81*$D81*$E81)+(I82*$D82*$E82)+(I83*$D83*$E83)</f>
        <v>0</v>
      </c>
      <c r="J84" s="104">
        <f>SUM(J77*$E77*$D77)+(J78*$E78*$D78)+(J79*$E79*$D79)+(J80*$E80*$D80)+(J81*$E81*$D81)+(J82*$E82*$D82)+(J83*$E83*$D83)</f>
        <v>0</v>
      </c>
      <c r="K84" s="342">
        <f>IF(COUNT(K77:K83)&lt;COUNTA(K77:K83),"# Days Missing",SUM(K76:K83))</f>
        <v>0</v>
      </c>
      <c r="L84" s="105"/>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row>
    <row r="85" spans="1:98" ht="20.25" customHeight="1" thickBot="1" x14ac:dyDescent="0.25">
      <c r="A85" s="83" t="s">
        <v>69</v>
      </c>
      <c r="B85" s="84"/>
      <c r="C85" s="84"/>
      <c r="D85" s="85"/>
      <c r="E85" s="85"/>
      <c r="F85" s="86" t="s">
        <v>140</v>
      </c>
      <c r="G85" s="86" t="s">
        <v>142</v>
      </c>
      <c r="H85" s="86" t="s">
        <v>142</v>
      </c>
      <c r="I85" s="86" t="s">
        <v>142</v>
      </c>
      <c r="J85" s="86" t="s">
        <v>142</v>
      </c>
      <c r="K85" s="87"/>
      <c r="L85" s="88"/>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row>
    <row r="86" spans="1:98" ht="13.5" thickTop="1" x14ac:dyDescent="0.2">
      <c r="A86" s="90"/>
      <c r="B86" s="106" t="s">
        <v>93</v>
      </c>
      <c r="C86" s="106" t="s">
        <v>94</v>
      </c>
      <c r="D86" s="107"/>
      <c r="E86" s="107"/>
      <c r="F86" s="93">
        <v>0</v>
      </c>
      <c r="G86" s="93">
        <v>0</v>
      </c>
      <c r="H86" s="93">
        <v>0</v>
      </c>
      <c r="I86" s="93">
        <v>0</v>
      </c>
      <c r="J86" s="93">
        <v>0</v>
      </c>
      <c r="K86" s="340">
        <f t="shared" ref="K86:K89" si="12">IF(SUM(F86:J86)&gt;0,IF(D86&gt;0,(F86*E86)+(G86*E86)+(I86*D86*E86)+(J86*D86*E86)+(H86*E86),"# Days Missing"),0)</f>
        <v>0</v>
      </c>
      <c r="L86" s="95"/>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row>
    <row r="87" spans="1:98" x14ac:dyDescent="0.2">
      <c r="A87" s="90"/>
      <c r="B87" s="106"/>
      <c r="C87" s="106"/>
      <c r="D87" s="107"/>
      <c r="E87" s="107"/>
      <c r="F87" s="93"/>
      <c r="G87" s="93"/>
      <c r="H87" s="93"/>
      <c r="I87" s="93"/>
      <c r="J87" s="93"/>
      <c r="K87" s="340">
        <f t="shared" si="12"/>
        <v>0</v>
      </c>
      <c r="L87" s="95"/>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row>
    <row r="88" spans="1:98" x14ac:dyDescent="0.2">
      <c r="A88" s="90"/>
      <c r="B88" s="106"/>
      <c r="C88" s="106"/>
      <c r="D88" s="107"/>
      <c r="E88" s="107"/>
      <c r="F88" s="93"/>
      <c r="G88" s="93"/>
      <c r="H88" s="93"/>
      <c r="I88" s="93"/>
      <c r="J88" s="93"/>
      <c r="K88" s="340">
        <f t="shared" si="12"/>
        <v>0</v>
      </c>
      <c r="L88" s="95"/>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row>
    <row r="89" spans="1:98" ht="13.5" thickBot="1" x14ac:dyDescent="0.25">
      <c r="A89" s="96"/>
      <c r="B89" s="97"/>
      <c r="C89" s="97"/>
      <c r="D89" s="98"/>
      <c r="E89" s="98"/>
      <c r="F89" s="99"/>
      <c r="G89" s="99"/>
      <c r="H89" s="99"/>
      <c r="I89" s="99"/>
      <c r="J89" s="99"/>
      <c r="K89" s="341">
        <f t="shared" si="12"/>
        <v>0</v>
      </c>
      <c r="L89" s="100"/>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row>
    <row r="90" spans="1:98" ht="14.25" thickTop="1" thickBot="1" x14ac:dyDescent="0.25">
      <c r="A90" s="108" t="s">
        <v>70</v>
      </c>
      <c r="B90" s="117"/>
      <c r="C90" s="117"/>
      <c r="D90" s="110"/>
      <c r="E90" s="110"/>
      <c r="F90" s="111">
        <f>SUM(F86*$E86)+(F87*$E87)+(F88*$E88)+(F89*$E89)</f>
        <v>0</v>
      </c>
      <c r="G90" s="111">
        <f>SUM(G86*$E86)+(G87*$E87)+(G88*$E88)+(G89*$E89)</f>
        <v>0</v>
      </c>
      <c r="H90" s="111">
        <f>SUM(H86*$E86)+(H87*$E87)+(H88*$E88)+(H89*$E89)</f>
        <v>0</v>
      </c>
      <c r="I90" s="111">
        <f>(I86*$D86*$E86)+(I87*$D87*$E87)+(I88*$D88*$E88)+(I89*$D89*$E89)</f>
        <v>0</v>
      </c>
      <c r="J90" s="111">
        <f>(J86*$D86*$E86)+(J87*$D87*$E87)+(J88*$D88*$E88)+(J89*$D89*$E89)</f>
        <v>0</v>
      </c>
      <c r="K90" s="343">
        <f>IF(COUNT(K86:K89)&lt;COUNTA(K86:K89),"# Days Missing",SUM(K86:K89))</f>
        <v>0</v>
      </c>
      <c r="L90" s="113"/>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row>
    <row r="91" spans="1:98" ht="18.75" customHeight="1" thickBot="1" x14ac:dyDescent="0.25">
      <c r="A91" s="346" t="s">
        <v>75</v>
      </c>
      <c r="B91" s="347"/>
      <c r="C91" s="347"/>
      <c r="D91" s="348"/>
      <c r="E91" s="348"/>
      <c r="F91" s="349">
        <f>F84+F90</f>
        <v>0</v>
      </c>
      <c r="G91" s="349">
        <f t="shared" ref="G91:J91" si="13">G84+G90</f>
        <v>0</v>
      </c>
      <c r="H91" s="349">
        <f t="shared" si="13"/>
        <v>0</v>
      </c>
      <c r="I91" s="349">
        <f t="shared" si="13"/>
        <v>0</v>
      </c>
      <c r="J91" s="349">
        <f t="shared" si="13"/>
        <v>0</v>
      </c>
      <c r="K91" s="338">
        <f>IF(ISERR(K84+K90),"# Days Missing",K84+K90)</f>
        <v>0</v>
      </c>
      <c r="L91" s="350"/>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row>
    <row r="92" spans="1:98" ht="41.25" customHeight="1" thickTop="1" thickBot="1" x14ac:dyDescent="0.25">
      <c r="A92" s="118" t="s">
        <v>145</v>
      </c>
      <c r="B92" s="119"/>
      <c r="C92" s="119"/>
      <c r="D92" s="120"/>
      <c r="E92" s="120"/>
      <c r="F92" s="121">
        <f t="shared" ref="F92:J92" si="14">F19+F37+F55+F73+F91</f>
        <v>4350</v>
      </c>
      <c r="G92" s="121">
        <f t="shared" si="14"/>
        <v>4350</v>
      </c>
      <c r="H92" s="121">
        <f t="shared" si="14"/>
        <v>0</v>
      </c>
      <c r="I92" s="121">
        <f t="shared" si="14"/>
        <v>0</v>
      </c>
      <c r="J92" s="121">
        <f t="shared" si="14"/>
        <v>3700</v>
      </c>
      <c r="K92" s="121">
        <f>IF(ISERR(K19+K37+K55+K73+K91),"# Days Missing",K19+K37+K55+K73+K91)</f>
        <v>12400</v>
      </c>
      <c r="L92" s="122"/>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row>
    <row r="93" spans="1:98" ht="14.25" thickTop="1" thickBot="1" x14ac:dyDescent="0.25">
      <c r="A93" s="123"/>
      <c r="B93" s="124"/>
      <c r="C93" s="124"/>
      <c r="D93" s="125"/>
      <c r="E93" s="125"/>
      <c r="F93" s="125"/>
      <c r="G93" s="125"/>
      <c r="H93" s="125"/>
      <c r="I93" s="125"/>
      <c r="J93" s="126"/>
      <c r="K93" s="126"/>
      <c r="L93" s="127"/>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row>
    <row r="94" spans="1:98" ht="16.5" customHeight="1" x14ac:dyDescent="0.2">
      <c r="A94" s="440" t="s">
        <v>76</v>
      </c>
      <c r="B94" s="441"/>
      <c r="C94" s="441"/>
      <c r="D94" s="441"/>
      <c r="E94" s="441"/>
      <c r="F94" s="441"/>
      <c r="G94" s="441"/>
      <c r="H94" s="441"/>
      <c r="I94" s="441"/>
      <c r="J94" s="441"/>
      <c r="K94" s="441"/>
      <c r="L94" s="442"/>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row>
    <row r="95" spans="1:98" x14ac:dyDescent="0.2">
      <c r="A95" s="428" t="s">
        <v>77</v>
      </c>
      <c r="B95" s="429"/>
      <c r="C95" s="429"/>
      <c r="D95" s="429"/>
      <c r="E95" s="429"/>
      <c r="F95" s="429"/>
      <c r="G95" s="429"/>
      <c r="H95" s="429"/>
      <c r="I95" s="429"/>
      <c r="J95" s="429"/>
      <c r="K95" s="429"/>
      <c r="L95" s="430"/>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row>
    <row r="96" spans="1:98" x14ac:dyDescent="0.2">
      <c r="A96" s="428"/>
      <c r="B96" s="429"/>
      <c r="C96" s="429"/>
      <c r="D96" s="429"/>
      <c r="E96" s="429"/>
      <c r="F96" s="429"/>
      <c r="G96" s="429"/>
      <c r="H96" s="429"/>
      <c r="I96" s="429"/>
      <c r="J96" s="429"/>
      <c r="K96" s="429"/>
      <c r="L96" s="430"/>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row>
    <row r="97" spans="1:98" ht="13.5" thickBot="1" x14ac:dyDescent="0.25">
      <c r="A97" s="431"/>
      <c r="B97" s="432"/>
      <c r="C97" s="432"/>
      <c r="D97" s="432"/>
      <c r="E97" s="432"/>
      <c r="F97" s="432"/>
      <c r="G97" s="432"/>
      <c r="H97" s="432"/>
      <c r="I97" s="432"/>
      <c r="J97" s="432"/>
      <c r="K97" s="432"/>
      <c r="L97" s="433"/>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row>
    <row r="98" spans="1:98" x14ac:dyDescent="0.2">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row>
    <row r="99" spans="1:98" x14ac:dyDescent="0.2">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row>
    <row r="100" spans="1:98" x14ac:dyDescent="0.2">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row>
    <row r="101" spans="1:98" x14ac:dyDescent="0.2">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row>
    <row r="102" spans="1:98" x14ac:dyDescent="0.2">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row>
    <row r="103" spans="1:98" x14ac:dyDescent="0.2">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spans="1:98" x14ac:dyDescent="0.2">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spans="1:98" x14ac:dyDescent="0.2">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spans="1:98" x14ac:dyDescent="0.2">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spans="1:98" x14ac:dyDescent="0.2">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spans="1:98" x14ac:dyDescent="0.2">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spans="1:98" x14ac:dyDescent="0.2">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spans="1:98" x14ac:dyDescent="0.2">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row>
    <row r="111" spans="1:98" x14ac:dyDescent="0.2">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row>
    <row r="112" spans="1:98" x14ac:dyDescent="0.2">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spans="1:26" x14ac:dyDescent="0.2">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row r="114" spans="1:26" x14ac:dyDescent="0.2">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spans="1:26"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spans="1:26" x14ac:dyDescent="0.2">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spans="1:26" x14ac:dyDescent="0.2">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spans="1:26" x14ac:dyDescent="0.2">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spans="1:26" x14ac:dyDescent="0.2">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spans="1:26" x14ac:dyDescent="0.2">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spans="1:26" x14ac:dyDescent="0.2">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spans="1:26" x14ac:dyDescent="0.2">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spans="1:26" x14ac:dyDescent="0.2">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spans="1:26" x14ac:dyDescent="0.2">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spans="1:26" x14ac:dyDescent="0.2">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spans="1:26" x14ac:dyDescent="0.2">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spans="1:26" x14ac:dyDescent="0.2">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spans="1:26" x14ac:dyDescent="0.2">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spans="1:26" x14ac:dyDescent="0.2">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spans="1:26" x14ac:dyDescent="0.2">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spans="1:26" x14ac:dyDescent="0.2">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spans="1:26" x14ac:dyDescent="0.2">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spans="1:26" x14ac:dyDescent="0.2">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spans="1:26" x14ac:dyDescent="0.2">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spans="1:26" x14ac:dyDescent="0.2">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spans="1:26" x14ac:dyDescent="0.2">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spans="1:26" x14ac:dyDescent="0.2">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spans="1:26" x14ac:dyDescent="0.2">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spans="1:26" x14ac:dyDescent="0.2">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spans="1:26" x14ac:dyDescent="0.2">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spans="1:26" x14ac:dyDescent="0.2">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spans="1:26" x14ac:dyDescent="0.2">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spans="1:26" x14ac:dyDescent="0.2">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spans="1:26" x14ac:dyDescent="0.2">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spans="1:26" x14ac:dyDescent="0.2">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spans="1:26" x14ac:dyDescent="0.2">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spans="1:26" x14ac:dyDescent="0.2">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spans="1:26" x14ac:dyDescent="0.2">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spans="1:26" x14ac:dyDescent="0.2">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spans="1:26" x14ac:dyDescent="0.2">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spans="1:26" x14ac:dyDescent="0.2">
      <c r="M151" s="79"/>
      <c r="N151" s="79"/>
      <c r="O151" s="79"/>
      <c r="P151" s="79"/>
      <c r="Q151" s="79"/>
      <c r="R151" s="79"/>
      <c r="S151" s="79"/>
      <c r="T151" s="79"/>
      <c r="U151" s="79"/>
      <c r="V151" s="79"/>
      <c r="W151" s="79"/>
      <c r="X151" s="79"/>
      <c r="Y151" s="79"/>
      <c r="Z151" s="79"/>
    </row>
    <row r="152" spans="1:26" x14ac:dyDescent="0.2">
      <c r="M152" s="79"/>
      <c r="N152" s="79"/>
      <c r="O152" s="79"/>
      <c r="P152" s="79"/>
      <c r="Q152" s="79"/>
      <c r="R152" s="79"/>
      <c r="S152" s="79"/>
      <c r="T152" s="79"/>
      <c r="U152" s="79"/>
      <c r="V152" s="79"/>
      <c r="W152" s="79"/>
      <c r="X152" s="79"/>
      <c r="Y152" s="79"/>
      <c r="Z152" s="79"/>
    </row>
    <row r="153" spans="1:26" x14ac:dyDescent="0.2">
      <c r="M153" s="79"/>
      <c r="N153" s="79"/>
      <c r="O153" s="79"/>
      <c r="P153" s="79"/>
      <c r="Q153" s="79"/>
      <c r="R153" s="79"/>
      <c r="S153" s="79"/>
      <c r="T153" s="79"/>
      <c r="U153" s="79"/>
      <c r="V153" s="79"/>
      <c r="W153" s="79"/>
      <c r="X153" s="79"/>
      <c r="Y153" s="79"/>
      <c r="Z153" s="79"/>
    </row>
    <row r="154" spans="1:26" x14ac:dyDescent="0.2">
      <c r="M154" s="79"/>
      <c r="N154" s="79"/>
      <c r="O154" s="79"/>
      <c r="P154" s="79"/>
      <c r="Q154" s="79"/>
      <c r="R154" s="79"/>
      <c r="S154" s="79"/>
      <c r="T154" s="79"/>
      <c r="U154" s="79"/>
      <c r="V154" s="79"/>
      <c r="W154" s="79"/>
      <c r="X154" s="79"/>
      <c r="Y154" s="79"/>
      <c r="Z154" s="79"/>
    </row>
    <row r="155" spans="1:26" x14ac:dyDescent="0.2">
      <c r="M155" s="79"/>
      <c r="N155" s="79"/>
      <c r="O155" s="79"/>
      <c r="P155" s="79"/>
      <c r="Q155" s="79"/>
      <c r="R155" s="79"/>
      <c r="S155" s="79"/>
      <c r="T155" s="79"/>
      <c r="U155" s="79"/>
      <c r="V155" s="79"/>
      <c r="W155" s="79"/>
      <c r="X155" s="79"/>
      <c r="Y155" s="79"/>
      <c r="Z155" s="79"/>
    </row>
    <row r="156" spans="1:26" x14ac:dyDescent="0.2">
      <c r="M156" s="79"/>
      <c r="N156" s="79"/>
      <c r="O156" s="79"/>
      <c r="P156" s="79"/>
      <c r="Q156" s="79"/>
      <c r="R156" s="79"/>
      <c r="S156" s="79"/>
      <c r="T156" s="79"/>
      <c r="U156" s="79"/>
      <c r="V156" s="79"/>
      <c r="W156" s="79"/>
      <c r="X156" s="79"/>
      <c r="Y156" s="79"/>
      <c r="Z156" s="79"/>
    </row>
    <row r="157" spans="1:26" x14ac:dyDescent="0.2">
      <c r="M157" s="79"/>
      <c r="N157" s="79"/>
      <c r="O157" s="79"/>
      <c r="P157" s="79"/>
      <c r="Q157" s="79"/>
      <c r="R157" s="79"/>
      <c r="S157" s="79"/>
      <c r="T157" s="79"/>
      <c r="U157" s="79"/>
      <c r="V157" s="79"/>
      <c r="W157" s="79"/>
      <c r="X157" s="79"/>
      <c r="Y157" s="79"/>
      <c r="Z157" s="79"/>
    </row>
    <row r="158" spans="1:26" x14ac:dyDescent="0.2">
      <c r="M158" s="79"/>
      <c r="N158" s="79"/>
      <c r="O158" s="79"/>
      <c r="P158" s="79"/>
      <c r="Q158" s="79"/>
      <c r="R158" s="79"/>
      <c r="S158" s="79"/>
      <c r="T158" s="79"/>
      <c r="U158" s="79"/>
      <c r="V158" s="79"/>
      <c r="W158" s="79"/>
      <c r="X158" s="79"/>
      <c r="Y158" s="79"/>
      <c r="Z158" s="79"/>
    </row>
    <row r="159" spans="1:26" x14ac:dyDescent="0.2">
      <c r="M159" s="79"/>
      <c r="N159" s="79"/>
      <c r="O159" s="79"/>
      <c r="P159" s="79"/>
      <c r="Q159" s="79"/>
      <c r="R159" s="79"/>
      <c r="S159" s="79"/>
      <c r="T159" s="79"/>
      <c r="U159" s="79"/>
      <c r="V159" s="79"/>
      <c r="W159" s="79"/>
      <c r="X159" s="79"/>
      <c r="Y159" s="79"/>
      <c r="Z159" s="79"/>
    </row>
    <row r="160" spans="1:26" x14ac:dyDescent="0.2">
      <c r="M160" s="79"/>
      <c r="N160" s="79"/>
      <c r="O160" s="79"/>
      <c r="P160" s="79"/>
      <c r="Q160" s="79"/>
      <c r="R160" s="79"/>
      <c r="S160" s="79"/>
      <c r="T160" s="79"/>
      <c r="U160" s="79"/>
      <c r="V160" s="79"/>
      <c r="W160" s="79"/>
      <c r="X160" s="79"/>
      <c r="Y160" s="79"/>
      <c r="Z160" s="79"/>
    </row>
    <row r="161" spans="13:26" x14ac:dyDescent="0.2">
      <c r="M161" s="79"/>
      <c r="N161" s="79"/>
      <c r="O161" s="79"/>
      <c r="P161" s="79"/>
      <c r="Q161" s="79"/>
      <c r="R161" s="79"/>
      <c r="S161" s="79"/>
      <c r="T161" s="79"/>
      <c r="U161" s="79"/>
      <c r="V161" s="79"/>
      <c r="W161" s="79"/>
      <c r="X161" s="79"/>
      <c r="Y161" s="79"/>
      <c r="Z161" s="79"/>
    </row>
    <row r="162" spans="13:26" x14ac:dyDescent="0.2">
      <c r="M162" s="79"/>
      <c r="N162" s="79"/>
      <c r="O162" s="79"/>
      <c r="P162" s="79"/>
      <c r="Q162" s="79"/>
      <c r="R162" s="79"/>
      <c r="S162" s="79"/>
      <c r="T162" s="79"/>
      <c r="U162" s="79"/>
      <c r="V162" s="79"/>
      <c r="W162" s="79"/>
      <c r="X162" s="79"/>
      <c r="Y162" s="79"/>
      <c r="Z162" s="79"/>
    </row>
    <row r="163" spans="13:26" x14ac:dyDescent="0.2">
      <c r="M163" s="79"/>
      <c r="N163" s="79"/>
      <c r="O163" s="79"/>
      <c r="P163" s="79"/>
      <c r="Q163" s="79"/>
      <c r="R163" s="79"/>
      <c r="S163" s="79"/>
      <c r="T163" s="79"/>
      <c r="U163" s="79"/>
      <c r="V163" s="79"/>
      <c r="W163" s="79"/>
      <c r="X163" s="79"/>
      <c r="Y163" s="79"/>
      <c r="Z163" s="79"/>
    </row>
    <row r="164" spans="13:26" x14ac:dyDescent="0.2">
      <c r="M164" s="79"/>
      <c r="N164" s="79"/>
      <c r="O164" s="79"/>
      <c r="P164" s="79"/>
      <c r="Q164" s="79"/>
      <c r="R164" s="79"/>
      <c r="S164" s="79"/>
      <c r="T164" s="79"/>
      <c r="U164" s="79"/>
      <c r="V164" s="79"/>
      <c r="W164" s="79"/>
      <c r="X164" s="79"/>
      <c r="Y164" s="79"/>
      <c r="Z164" s="79"/>
    </row>
    <row r="165" spans="13:26" x14ac:dyDescent="0.2">
      <c r="M165" s="79"/>
      <c r="N165" s="79"/>
      <c r="O165" s="79"/>
      <c r="P165" s="79"/>
      <c r="Q165" s="79"/>
      <c r="R165" s="79"/>
      <c r="S165" s="79"/>
      <c r="T165" s="79"/>
      <c r="U165" s="79"/>
      <c r="V165" s="79"/>
      <c r="W165" s="79"/>
      <c r="X165" s="79"/>
      <c r="Y165" s="79"/>
      <c r="Z165" s="79"/>
    </row>
    <row r="166" spans="13:26" x14ac:dyDescent="0.2">
      <c r="M166" s="79"/>
      <c r="N166" s="79"/>
      <c r="O166" s="79"/>
      <c r="P166" s="79"/>
      <c r="Q166" s="79"/>
      <c r="R166" s="79"/>
      <c r="S166" s="79"/>
      <c r="T166" s="79"/>
      <c r="U166" s="79"/>
      <c r="V166" s="79"/>
      <c r="W166" s="79"/>
      <c r="X166" s="79"/>
      <c r="Y166" s="79"/>
      <c r="Z166" s="79"/>
    </row>
    <row r="167" spans="13:26" x14ac:dyDescent="0.2">
      <c r="M167" s="79"/>
      <c r="N167" s="79"/>
      <c r="O167" s="79"/>
      <c r="P167" s="79"/>
      <c r="Q167" s="79"/>
      <c r="R167" s="79"/>
      <c r="S167" s="79"/>
      <c r="T167" s="79"/>
      <c r="U167" s="79"/>
      <c r="V167" s="79"/>
      <c r="W167" s="79"/>
      <c r="X167" s="79"/>
      <c r="Y167" s="79"/>
      <c r="Z167" s="79"/>
    </row>
    <row r="168" spans="13:26" x14ac:dyDescent="0.2">
      <c r="M168" s="79"/>
      <c r="N168" s="79"/>
      <c r="O168" s="79"/>
      <c r="P168" s="79"/>
      <c r="Q168" s="79"/>
      <c r="R168" s="79"/>
      <c r="S168" s="79"/>
      <c r="T168" s="79"/>
      <c r="U168" s="79"/>
      <c r="V168" s="79"/>
      <c r="W168" s="79"/>
      <c r="X168" s="79"/>
      <c r="Y168" s="79"/>
      <c r="Z168" s="79"/>
    </row>
    <row r="169" spans="13:26" x14ac:dyDescent="0.2">
      <c r="M169" s="79"/>
      <c r="N169" s="79"/>
      <c r="O169" s="79"/>
      <c r="P169" s="79"/>
      <c r="Q169" s="79"/>
      <c r="R169" s="79"/>
      <c r="S169" s="79"/>
      <c r="T169" s="79"/>
      <c r="U169" s="79"/>
      <c r="V169" s="79"/>
      <c r="W169" s="79"/>
      <c r="X169" s="79"/>
      <c r="Y169" s="79"/>
      <c r="Z169" s="79"/>
    </row>
    <row r="170" spans="13:26" x14ac:dyDescent="0.2">
      <c r="M170" s="79"/>
      <c r="N170" s="79"/>
      <c r="O170" s="79"/>
      <c r="P170" s="79"/>
      <c r="Q170" s="79"/>
      <c r="R170" s="79"/>
      <c r="S170" s="79"/>
      <c r="T170" s="79"/>
      <c r="U170" s="79"/>
      <c r="V170" s="79"/>
      <c r="W170" s="79"/>
      <c r="X170" s="79"/>
      <c r="Y170" s="79"/>
      <c r="Z170" s="79"/>
    </row>
    <row r="171" spans="13:26" x14ac:dyDescent="0.2">
      <c r="M171" s="79"/>
      <c r="N171" s="79"/>
      <c r="O171" s="79"/>
      <c r="P171" s="79"/>
      <c r="Q171" s="79"/>
      <c r="R171" s="79"/>
      <c r="S171" s="79"/>
      <c r="T171" s="79"/>
      <c r="U171" s="79"/>
      <c r="V171" s="79"/>
      <c r="W171" s="79"/>
      <c r="X171" s="79"/>
      <c r="Y171" s="79"/>
      <c r="Z171" s="79"/>
    </row>
    <row r="172" spans="13:26" x14ac:dyDescent="0.2">
      <c r="M172" s="79"/>
      <c r="N172" s="79"/>
      <c r="O172" s="79"/>
      <c r="P172" s="79"/>
      <c r="Q172" s="79"/>
      <c r="R172" s="79"/>
      <c r="S172" s="79"/>
      <c r="T172" s="79"/>
      <c r="U172" s="79"/>
      <c r="V172" s="79"/>
      <c r="W172" s="79"/>
      <c r="X172" s="79"/>
      <c r="Y172" s="79"/>
      <c r="Z172" s="79"/>
    </row>
    <row r="173" spans="13:26" x14ac:dyDescent="0.2">
      <c r="M173" s="79"/>
      <c r="N173" s="79"/>
      <c r="O173" s="79"/>
      <c r="P173" s="79"/>
      <c r="Q173" s="79"/>
      <c r="R173" s="79"/>
      <c r="S173" s="79"/>
      <c r="T173" s="79"/>
      <c r="U173" s="79"/>
      <c r="V173" s="79"/>
      <c r="W173" s="79"/>
      <c r="X173" s="79"/>
      <c r="Y173" s="79"/>
      <c r="Z173" s="79"/>
    </row>
    <row r="174" spans="13:26" x14ac:dyDescent="0.2">
      <c r="M174" s="79"/>
      <c r="N174" s="79"/>
      <c r="O174" s="79"/>
      <c r="P174" s="79"/>
      <c r="Q174" s="79"/>
      <c r="R174" s="79"/>
      <c r="S174" s="79"/>
      <c r="T174" s="79"/>
      <c r="U174" s="79"/>
      <c r="V174" s="79"/>
      <c r="W174" s="79"/>
      <c r="X174" s="79"/>
      <c r="Y174" s="79"/>
      <c r="Z174" s="79"/>
    </row>
    <row r="175" spans="13:26" x14ac:dyDescent="0.2">
      <c r="M175" s="79"/>
      <c r="N175" s="79"/>
      <c r="O175" s="79"/>
      <c r="P175" s="79"/>
      <c r="Q175" s="79"/>
      <c r="R175" s="79"/>
      <c r="S175" s="79"/>
      <c r="T175" s="79"/>
      <c r="U175" s="79"/>
      <c r="V175" s="79"/>
      <c r="W175" s="79"/>
      <c r="X175" s="79"/>
      <c r="Y175" s="79"/>
      <c r="Z175" s="79"/>
    </row>
    <row r="176" spans="13:26" x14ac:dyDescent="0.2">
      <c r="M176" s="79"/>
      <c r="N176" s="79"/>
      <c r="O176" s="79"/>
      <c r="P176" s="79"/>
      <c r="Q176" s="79"/>
      <c r="R176" s="79"/>
      <c r="S176" s="79"/>
      <c r="T176" s="79"/>
      <c r="U176" s="79"/>
      <c r="V176" s="79"/>
      <c r="W176" s="79"/>
      <c r="X176" s="79"/>
      <c r="Y176" s="79"/>
      <c r="Z176" s="79"/>
    </row>
  </sheetData>
  <sheetProtection algorithmName="SHA-512" hashValue="b1AphzrfcJdUZ2ugb1M7PDde/go3QpO03/67f93mEaH4xS/BkBEKRLGhpiIvCsRoGCX8g7LUf4B/SRWcSKfsGw==" saltValue="9AqyyPZkP4cufWMu1ZnLew==" spinCount="100000" sheet="1" formatCells="0"/>
  <mergeCells count="7">
    <mergeCell ref="A95:L97"/>
    <mergeCell ref="A1:L1"/>
    <mergeCell ref="A20:L20"/>
    <mergeCell ref="A38:L38"/>
    <mergeCell ref="A56:L56"/>
    <mergeCell ref="A74:L74"/>
    <mergeCell ref="A94:L94"/>
  </mergeCells>
  <conditionalFormatting sqref="K4:K12 K14:K16 K18:K19">
    <cfRule type="cellIs" dxfId="31" priority="23" operator="equal">
      <formula>"# DAYS MISSING"</formula>
    </cfRule>
  </conditionalFormatting>
  <conditionalFormatting sqref="K30">
    <cfRule type="cellIs" dxfId="30" priority="22" operator="equal">
      <formula>"# DAYS MISSING"</formula>
    </cfRule>
  </conditionalFormatting>
  <conditionalFormatting sqref="K92">
    <cfRule type="cellIs" dxfId="29" priority="21" operator="equal">
      <formula>"# DAYS MISSING"</formula>
    </cfRule>
  </conditionalFormatting>
  <conditionalFormatting sqref="K23:K28">
    <cfRule type="cellIs" dxfId="28" priority="20" operator="equal">
      <formula>"# DAYS MISSING"</formula>
    </cfRule>
  </conditionalFormatting>
  <conditionalFormatting sqref="K32:K34 K36:K37">
    <cfRule type="cellIs" dxfId="27" priority="19" operator="equal">
      <formula>"# DAYS MISSING"</formula>
    </cfRule>
  </conditionalFormatting>
  <conditionalFormatting sqref="K48">
    <cfRule type="cellIs" dxfId="26" priority="18" operator="equal">
      <formula>"# DAYS MISSING"</formula>
    </cfRule>
  </conditionalFormatting>
  <conditionalFormatting sqref="K41:K46">
    <cfRule type="cellIs" dxfId="25" priority="17" operator="equal">
      <formula>"# DAYS MISSING"</formula>
    </cfRule>
  </conditionalFormatting>
  <conditionalFormatting sqref="K50:K52 K54:K55">
    <cfRule type="cellIs" dxfId="24" priority="16" operator="equal">
      <formula>"# DAYS MISSING"</formula>
    </cfRule>
  </conditionalFormatting>
  <conditionalFormatting sqref="K66">
    <cfRule type="cellIs" dxfId="23" priority="15" operator="equal">
      <formula>"# DAYS MISSING"</formula>
    </cfRule>
  </conditionalFormatting>
  <conditionalFormatting sqref="K59:K64">
    <cfRule type="cellIs" dxfId="22" priority="14" operator="equal">
      <formula>"# DAYS MISSING"</formula>
    </cfRule>
  </conditionalFormatting>
  <conditionalFormatting sqref="K68:K70 K72:K73">
    <cfRule type="cellIs" dxfId="21" priority="13" operator="equal">
      <formula>"# DAYS MISSING"</formula>
    </cfRule>
  </conditionalFormatting>
  <conditionalFormatting sqref="K84">
    <cfRule type="cellIs" dxfId="20" priority="12" operator="equal">
      <formula>"# DAYS MISSING"</formula>
    </cfRule>
  </conditionalFormatting>
  <conditionalFormatting sqref="K77:K82">
    <cfRule type="cellIs" dxfId="19" priority="11" operator="equal">
      <formula>"# DAYS MISSING"</formula>
    </cfRule>
  </conditionalFormatting>
  <conditionalFormatting sqref="K86:K88 K90:K91">
    <cfRule type="cellIs" dxfId="18" priority="10" operator="equal">
      <formula>"# DAYS MISSING"</formula>
    </cfRule>
  </conditionalFormatting>
  <conditionalFormatting sqref="K17">
    <cfRule type="cellIs" dxfId="17" priority="9" operator="equal">
      <formula>"# DAYS MISSING"</formula>
    </cfRule>
  </conditionalFormatting>
  <conditionalFormatting sqref="K29">
    <cfRule type="cellIs" dxfId="16" priority="8" operator="equal">
      <formula>"# DAYS MISSING"</formula>
    </cfRule>
  </conditionalFormatting>
  <conditionalFormatting sqref="K35">
    <cfRule type="cellIs" dxfId="15" priority="7" operator="equal">
      <formula>"# DAYS MISSING"</formula>
    </cfRule>
  </conditionalFormatting>
  <conditionalFormatting sqref="K47">
    <cfRule type="cellIs" dxfId="14" priority="6" operator="equal">
      <formula>"# DAYS MISSING"</formula>
    </cfRule>
  </conditionalFormatting>
  <conditionalFormatting sqref="K53">
    <cfRule type="cellIs" dxfId="13" priority="5" operator="equal">
      <formula>"# DAYS MISSING"</formula>
    </cfRule>
  </conditionalFormatting>
  <conditionalFormatting sqref="K65">
    <cfRule type="cellIs" dxfId="12" priority="4" operator="equal">
      <formula>"# DAYS MISSING"</formula>
    </cfRule>
  </conditionalFormatting>
  <conditionalFormatting sqref="K71">
    <cfRule type="cellIs" dxfId="11" priority="3" operator="equal">
      <formula>"# DAYS MISSING"</formula>
    </cfRule>
  </conditionalFormatting>
  <conditionalFormatting sqref="K83">
    <cfRule type="cellIs" dxfId="10" priority="2" operator="equal">
      <formula>"# DAYS MISSING"</formula>
    </cfRule>
  </conditionalFormatting>
  <conditionalFormatting sqref="K89">
    <cfRule type="cellIs" dxfId="9" priority="1" operator="equal">
      <formula>"# DAYS MISSING"</formula>
    </cfRule>
  </conditionalFormatting>
  <dataValidations count="1">
    <dataValidation type="list" allowBlank="1" showInputMessage="1" sqref="A4:A11 A68:A71 A14:A17 A77:A83 A23:A29 A32:A35 A41:A47 A50:A53 A59:A65 A86:A89">
      <formula1>"Conference travel to present research, Meet with collaborators, Project team meeting, Meet with sponsor, Other (please specify)"</formula1>
    </dataValidation>
  </dataValidations>
  <pageMargins left="0.7" right="0.7" top="0.75" bottom="0.75" header="0.3" footer="0.3"/>
  <pageSetup scale="54" orientation="landscape" r:id="rId1"/>
  <headerFooter>
    <oddFooter>&amp;A</oddFooter>
  </headerFooter>
  <rowBreaks count="2" manualBreakCount="2">
    <brk id="37" max="16383" man="1"/>
    <brk id="7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ECDB"/>
  </sheetPr>
  <dimension ref="A1:CO753"/>
  <sheetViews>
    <sheetView zoomScale="130" zoomScaleNormal="130" zoomScalePageLayoutView="115" workbookViewId="0">
      <selection activeCell="B3" sqref="B3:D3"/>
    </sheetView>
  </sheetViews>
  <sheetFormatPr defaultColWidth="8.85546875" defaultRowHeight="12.75" x14ac:dyDescent="0.2"/>
  <cols>
    <col min="1" max="1" width="75.28515625" style="19" customWidth="1"/>
    <col min="2" max="2" width="10.28515625" style="19" bestFit="1" customWidth="1"/>
    <col min="3" max="6" width="10.28515625" style="19" customWidth="1"/>
    <col min="7" max="7" width="11.85546875" style="19" customWidth="1"/>
    <col min="8" max="16384" width="8.85546875" style="19"/>
  </cols>
  <sheetData>
    <row r="1" spans="1:93" ht="26.25" customHeight="1" x14ac:dyDescent="0.2">
      <c r="A1" s="174" t="s">
        <v>98</v>
      </c>
      <c r="B1" s="175"/>
      <c r="C1" s="175"/>
      <c r="D1" s="175"/>
      <c r="E1" s="175"/>
      <c r="F1" s="175"/>
      <c r="G1" s="176"/>
      <c r="H1" s="177"/>
      <c r="I1" s="22"/>
      <c r="J1" s="22"/>
      <c r="K1" s="22"/>
      <c r="L1" s="22"/>
      <c r="M1" s="22"/>
      <c r="N1" s="22"/>
      <c r="O1" s="22"/>
    </row>
    <row r="2" spans="1:93" ht="26.25" customHeight="1" x14ac:dyDescent="0.2">
      <c r="A2" s="351" t="s">
        <v>61</v>
      </c>
      <c r="B2" s="352" t="s">
        <v>47</v>
      </c>
      <c r="C2" s="352" t="s">
        <v>20</v>
      </c>
      <c r="D2" s="352" t="s">
        <v>44</v>
      </c>
      <c r="E2" s="352" t="s">
        <v>45</v>
      </c>
      <c r="F2" s="352" t="s">
        <v>46</v>
      </c>
      <c r="G2" s="352" t="s">
        <v>21</v>
      </c>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row>
    <row r="3" spans="1:93" x14ac:dyDescent="0.2">
      <c r="A3" s="59"/>
      <c r="B3" s="61">
        <v>5875</v>
      </c>
      <c r="C3" s="61">
        <v>5875</v>
      </c>
      <c r="D3" s="61">
        <v>5875</v>
      </c>
      <c r="E3" s="61">
        <v>0</v>
      </c>
      <c r="F3" s="61">
        <v>0</v>
      </c>
      <c r="G3" s="353">
        <f>SUM(B3:F3)</f>
        <v>17625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row>
    <row r="4" spans="1:93" x14ac:dyDescent="0.2">
      <c r="A4" s="59"/>
      <c r="B4" s="61">
        <v>0</v>
      </c>
      <c r="C4" s="61">
        <v>0</v>
      </c>
      <c r="D4" s="61">
        <v>0</v>
      </c>
      <c r="E4" s="61">
        <v>0</v>
      </c>
      <c r="F4" s="61">
        <v>0</v>
      </c>
      <c r="G4" s="353">
        <f t="shared" ref="G4:G18" si="0">SUM(B4:F4)</f>
        <v>0</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row>
    <row r="5" spans="1:93" x14ac:dyDescent="0.2">
      <c r="A5" s="59"/>
      <c r="B5" s="61">
        <v>0</v>
      </c>
      <c r="C5" s="61">
        <v>0</v>
      </c>
      <c r="D5" s="61">
        <v>0</v>
      </c>
      <c r="E5" s="61">
        <v>0</v>
      </c>
      <c r="F5" s="61">
        <v>0</v>
      </c>
      <c r="G5" s="353">
        <f t="shared" si="0"/>
        <v>0</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row>
    <row r="6" spans="1:93" x14ac:dyDescent="0.2">
      <c r="A6" s="60"/>
      <c r="B6" s="61">
        <v>0</v>
      </c>
      <c r="C6" s="61">
        <v>0</v>
      </c>
      <c r="D6" s="61">
        <v>0</v>
      </c>
      <c r="E6" s="61">
        <v>0</v>
      </c>
      <c r="F6" s="61">
        <v>0</v>
      </c>
      <c r="G6" s="353">
        <f t="shared" si="0"/>
        <v>0</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row>
    <row r="7" spans="1:93" x14ac:dyDescent="0.2">
      <c r="A7" s="60"/>
      <c r="B7" s="61">
        <v>0</v>
      </c>
      <c r="C7" s="61">
        <v>0</v>
      </c>
      <c r="D7" s="61">
        <v>0</v>
      </c>
      <c r="E7" s="61">
        <v>0</v>
      </c>
      <c r="F7" s="61">
        <v>0</v>
      </c>
      <c r="G7" s="353">
        <f t="shared" si="0"/>
        <v>0</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row>
    <row r="8" spans="1:93" x14ac:dyDescent="0.2">
      <c r="A8" s="60"/>
      <c r="B8" s="61">
        <v>0</v>
      </c>
      <c r="C8" s="61">
        <v>0</v>
      </c>
      <c r="D8" s="61">
        <v>0</v>
      </c>
      <c r="E8" s="61">
        <v>0</v>
      </c>
      <c r="F8" s="61">
        <v>0</v>
      </c>
      <c r="G8" s="353">
        <f t="shared" si="0"/>
        <v>0</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row>
    <row r="9" spans="1:93" x14ac:dyDescent="0.2">
      <c r="A9" s="60"/>
      <c r="B9" s="61">
        <v>0</v>
      </c>
      <c r="C9" s="61">
        <v>0</v>
      </c>
      <c r="D9" s="61">
        <v>0</v>
      </c>
      <c r="E9" s="61">
        <v>0</v>
      </c>
      <c r="F9" s="61">
        <v>0</v>
      </c>
      <c r="G9" s="353">
        <f t="shared" si="0"/>
        <v>0</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row>
    <row r="10" spans="1:93" x14ac:dyDescent="0.2">
      <c r="A10" s="60"/>
      <c r="B10" s="61">
        <v>0</v>
      </c>
      <c r="C10" s="61">
        <v>0</v>
      </c>
      <c r="D10" s="61">
        <v>0</v>
      </c>
      <c r="E10" s="61">
        <v>0</v>
      </c>
      <c r="F10" s="61">
        <v>0</v>
      </c>
      <c r="G10" s="353">
        <f t="shared" si="0"/>
        <v>0</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row>
    <row r="11" spans="1:93" x14ac:dyDescent="0.2">
      <c r="A11" s="60"/>
      <c r="B11" s="61">
        <v>0</v>
      </c>
      <c r="C11" s="61">
        <v>0</v>
      </c>
      <c r="D11" s="61">
        <v>0</v>
      </c>
      <c r="E11" s="61">
        <v>0</v>
      </c>
      <c r="F11" s="61">
        <v>0</v>
      </c>
      <c r="G11" s="353">
        <f t="shared" si="0"/>
        <v>0</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row>
    <row r="12" spans="1:93" x14ac:dyDescent="0.2">
      <c r="A12" s="60"/>
      <c r="B12" s="61">
        <v>0</v>
      </c>
      <c r="C12" s="61">
        <v>0</v>
      </c>
      <c r="D12" s="61">
        <v>0</v>
      </c>
      <c r="E12" s="61">
        <v>0</v>
      </c>
      <c r="F12" s="61">
        <v>0</v>
      </c>
      <c r="G12" s="353">
        <f t="shared" si="0"/>
        <v>0</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row>
    <row r="13" spans="1:93" x14ac:dyDescent="0.2">
      <c r="A13" s="60"/>
      <c r="B13" s="61">
        <v>0</v>
      </c>
      <c r="C13" s="61">
        <v>0</v>
      </c>
      <c r="D13" s="61">
        <v>0</v>
      </c>
      <c r="E13" s="61">
        <v>0</v>
      </c>
      <c r="F13" s="61">
        <v>0</v>
      </c>
      <c r="G13" s="353">
        <f t="shared" si="0"/>
        <v>0</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row>
    <row r="14" spans="1:93" x14ac:dyDescent="0.2">
      <c r="A14" s="60"/>
      <c r="B14" s="61">
        <v>0</v>
      </c>
      <c r="C14" s="61">
        <v>0</v>
      </c>
      <c r="D14" s="61">
        <v>0</v>
      </c>
      <c r="E14" s="61">
        <v>0</v>
      </c>
      <c r="F14" s="61">
        <v>0</v>
      </c>
      <c r="G14" s="353">
        <f t="shared" si="0"/>
        <v>0</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row>
    <row r="15" spans="1:93" x14ac:dyDescent="0.2">
      <c r="A15" s="60"/>
      <c r="B15" s="61">
        <v>0</v>
      </c>
      <c r="C15" s="61">
        <v>0</v>
      </c>
      <c r="D15" s="61">
        <v>0</v>
      </c>
      <c r="E15" s="61">
        <v>0</v>
      </c>
      <c r="F15" s="61">
        <v>0</v>
      </c>
      <c r="G15" s="353">
        <f t="shared" si="0"/>
        <v>0</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row>
    <row r="16" spans="1:93" x14ac:dyDescent="0.2">
      <c r="A16" s="60"/>
      <c r="B16" s="61">
        <v>0</v>
      </c>
      <c r="C16" s="61">
        <v>0</v>
      </c>
      <c r="D16" s="61">
        <v>0</v>
      </c>
      <c r="E16" s="61">
        <v>0</v>
      </c>
      <c r="F16" s="61">
        <v>0</v>
      </c>
      <c r="G16" s="353">
        <f t="shared" si="0"/>
        <v>0</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row>
    <row r="17" spans="1:93" x14ac:dyDescent="0.2">
      <c r="A17" s="60"/>
      <c r="B17" s="61">
        <v>0</v>
      </c>
      <c r="C17" s="61">
        <v>0</v>
      </c>
      <c r="D17" s="61">
        <v>0</v>
      </c>
      <c r="E17" s="61">
        <v>0</v>
      </c>
      <c r="F17" s="61">
        <v>0</v>
      </c>
      <c r="G17" s="353">
        <f t="shared" si="0"/>
        <v>0</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row>
    <row r="18" spans="1:93" x14ac:dyDescent="0.2">
      <c r="A18" s="60"/>
      <c r="B18" s="61">
        <v>0</v>
      </c>
      <c r="C18" s="61">
        <v>0</v>
      </c>
      <c r="D18" s="61">
        <v>0</v>
      </c>
      <c r="E18" s="61">
        <v>0</v>
      </c>
      <c r="F18" s="61">
        <v>0</v>
      </c>
      <c r="G18" s="353">
        <f t="shared" si="0"/>
        <v>0</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row>
    <row r="19" spans="1:93" ht="31.5" customHeight="1" x14ac:dyDescent="0.2">
      <c r="A19" s="352" t="s">
        <v>62</v>
      </c>
      <c r="B19" s="355">
        <f>SUM(B3:B18)</f>
        <v>5875</v>
      </c>
      <c r="C19" s="355">
        <f t="shared" ref="C19:F19" si="1">SUM(C3:C18)</f>
        <v>5875</v>
      </c>
      <c r="D19" s="355">
        <f t="shared" si="1"/>
        <v>5875</v>
      </c>
      <c r="E19" s="355">
        <f t="shared" si="1"/>
        <v>0</v>
      </c>
      <c r="F19" s="355">
        <f t="shared" si="1"/>
        <v>0</v>
      </c>
      <c r="G19" s="354">
        <f>SUM(G3:G18)</f>
        <v>17625</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row>
    <row r="20" spans="1:93" x14ac:dyDescent="0.2">
      <c r="A20" s="23"/>
      <c r="B20" s="24"/>
      <c r="C20" s="24"/>
      <c r="D20" s="24"/>
      <c r="E20" s="24"/>
      <c r="F20" s="24"/>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row>
    <row r="21" spans="1:93" x14ac:dyDescent="0.2">
      <c r="A21" s="23"/>
      <c r="B21" s="24"/>
      <c r="C21" s="24"/>
      <c r="D21" s="24"/>
      <c r="E21" s="24"/>
      <c r="F21" s="24"/>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row>
    <row r="22" spans="1:93" x14ac:dyDescent="0.2">
      <c r="A22" s="23"/>
      <c r="B22" s="24"/>
      <c r="C22" s="24"/>
      <c r="D22" s="24"/>
      <c r="E22" s="24"/>
      <c r="F22" s="24"/>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row>
    <row r="23" spans="1:93" x14ac:dyDescent="0.2">
      <c r="A23" s="23"/>
      <c r="B23" s="24"/>
      <c r="C23" s="24"/>
      <c r="D23" s="24"/>
      <c r="E23" s="24"/>
      <c r="F23" s="24"/>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row>
    <row r="24" spans="1:93" x14ac:dyDescent="0.2">
      <c r="A24" s="23"/>
      <c r="B24" s="24"/>
      <c r="C24" s="24"/>
      <c r="D24" s="24"/>
      <c r="E24" s="24"/>
      <c r="F24" s="24"/>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row>
    <row r="25" spans="1:93" x14ac:dyDescent="0.2">
      <c r="A25" s="23"/>
      <c r="B25" s="24"/>
      <c r="C25" s="24"/>
      <c r="D25" s="24"/>
      <c r="E25" s="24"/>
      <c r="F25" s="24"/>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row>
    <row r="26" spans="1:93" x14ac:dyDescent="0.2">
      <c r="A26" s="23"/>
      <c r="B26" s="24"/>
      <c r="C26" s="24"/>
      <c r="D26" s="24"/>
      <c r="E26" s="24"/>
      <c r="F26" s="24"/>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row>
    <row r="27" spans="1:93" x14ac:dyDescent="0.2">
      <c r="A27" s="23"/>
      <c r="B27" s="24"/>
      <c r="C27" s="24"/>
      <c r="D27" s="24"/>
      <c r="E27" s="24"/>
      <c r="F27" s="24"/>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row>
    <row r="28" spans="1:93" x14ac:dyDescent="0.2">
      <c r="A28" s="23"/>
      <c r="B28" s="24"/>
      <c r="C28" s="24"/>
      <c r="D28" s="24"/>
      <c r="E28" s="24"/>
      <c r="F28" s="24"/>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row>
    <row r="29" spans="1:93" x14ac:dyDescent="0.2">
      <c r="A29" s="23"/>
      <c r="B29" s="24"/>
      <c r="C29" s="24"/>
      <c r="D29" s="24"/>
      <c r="E29" s="24"/>
      <c r="F29" s="24"/>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row>
    <row r="30" spans="1:93" x14ac:dyDescent="0.2">
      <c r="A30" s="23"/>
      <c r="B30" s="24"/>
      <c r="C30" s="24"/>
      <c r="D30" s="24"/>
      <c r="E30" s="24"/>
      <c r="F30" s="24"/>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row>
    <row r="31" spans="1:93" x14ac:dyDescent="0.2">
      <c r="A31" s="23"/>
      <c r="B31" s="24"/>
      <c r="C31" s="24"/>
      <c r="D31" s="24"/>
      <c r="E31" s="24"/>
      <c r="F31" s="24"/>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row>
    <row r="32" spans="1:93" x14ac:dyDescent="0.2">
      <c r="A32" s="23"/>
      <c r="B32" s="24"/>
      <c r="C32" s="24"/>
      <c r="D32" s="24"/>
      <c r="E32" s="24"/>
      <c r="F32" s="24"/>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row>
    <row r="33" spans="1:91" x14ac:dyDescent="0.2">
      <c r="A33" s="23"/>
      <c r="B33" s="24"/>
      <c r="C33" s="24"/>
      <c r="D33" s="24"/>
      <c r="E33" s="24"/>
      <c r="F33" s="24"/>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row>
    <row r="34" spans="1:91" x14ac:dyDescent="0.2">
      <c r="A34" s="23"/>
      <c r="B34" s="24"/>
      <c r="C34" s="24"/>
      <c r="D34" s="24"/>
      <c r="E34" s="24"/>
      <c r="F34" s="24"/>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row>
    <row r="35" spans="1:91" x14ac:dyDescent="0.2">
      <c r="A35" s="23"/>
      <c r="B35" s="24"/>
      <c r="C35" s="24"/>
      <c r="D35" s="24"/>
      <c r="E35" s="24"/>
      <c r="F35" s="24"/>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row>
    <row r="36" spans="1:91" x14ac:dyDescent="0.2">
      <c r="A36" s="23"/>
      <c r="B36" s="24"/>
      <c r="C36" s="24"/>
      <c r="D36" s="24"/>
      <c r="E36" s="24"/>
      <c r="F36" s="24"/>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row>
    <row r="37" spans="1:91" x14ac:dyDescent="0.2">
      <c r="A37" s="23"/>
      <c r="B37" s="23"/>
      <c r="C37" s="23"/>
      <c r="D37" s="23"/>
      <c r="E37" s="23"/>
      <c r="F37" s="23"/>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row>
    <row r="38" spans="1:91" x14ac:dyDescent="0.2">
      <c r="A38" s="23"/>
      <c r="B38" s="23"/>
      <c r="C38" s="23"/>
      <c r="D38" s="23"/>
      <c r="E38" s="23"/>
      <c r="F38" s="23"/>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row>
    <row r="39" spans="1:91" x14ac:dyDescent="0.2">
      <c r="A39" s="23"/>
      <c r="B39" s="23"/>
      <c r="C39" s="23"/>
      <c r="D39" s="23"/>
      <c r="E39" s="23"/>
      <c r="F39" s="23"/>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row>
    <row r="40" spans="1:91" x14ac:dyDescent="0.2">
      <c r="A40" s="23"/>
      <c r="B40" s="23"/>
      <c r="C40" s="23"/>
      <c r="D40" s="23"/>
      <c r="E40" s="23"/>
      <c r="F40" s="23"/>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row>
    <row r="41" spans="1:91" x14ac:dyDescent="0.2">
      <c r="A41" s="23"/>
      <c r="B41" s="23"/>
      <c r="C41" s="23"/>
      <c r="D41" s="23"/>
      <c r="E41" s="23"/>
      <c r="F41" s="23"/>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row>
    <row r="42" spans="1:91" x14ac:dyDescent="0.2">
      <c r="A42" s="23"/>
      <c r="B42" s="23"/>
      <c r="C42" s="23"/>
      <c r="D42" s="23"/>
      <c r="E42" s="23"/>
      <c r="F42" s="23"/>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row>
    <row r="43" spans="1:91" x14ac:dyDescent="0.2">
      <c r="A43" s="23"/>
      <c r="B43" s="23"/>
      <c r="C43" s="23"/>
      <c r="D43" s="23"/>
      <c r="E43" s="23"/>
      <c r="F43" s="23"/>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row>
    <row r="44" spans="1:91" x14ac:dyDescent="0.2">
      <c r="A44" s="23"/>
      <c r="B44" s="23"/>
      <c r="C44" s="23"/>
      <c r="D44" s="23"/>
      <c r="E44" s="23"/>
      <c r="F44" s="23"/>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row>
    <row r="45" spans="1:91" x14ac:dyDescent="0.2">
      <c r="A45" s="23"/>
      <c r="B45" s="23"/>
      <c r="C45" s="23"/>
      <c r="D45" s="23"/>
      <c r="E45" s="23"/>
      <c r="F45" s="23"/>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row>
    <row r="46" spans="1:9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row>
    <row r="47" spans="1:9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row>
    <row r="48" spans="1:91"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row>
    <row r="49" spans="1:91"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row>
    <row r="50" spans="1:9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row>
    <row r="51" spans="1:9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row>
    <row r="52" spans="1:91"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row>
    <row r="53" spans="1:91"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row>
    <row r="54" spans="1:9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row>
    <row r="55" spans="1:91"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row>
    <row r="56" spans="1:9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row>
    <row r="57" spans="1:91"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row>
    <row r="58" spans="1:91"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row>
    <row r="59" spans="1:91"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row>
    <row r="60" spans="1:91"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row>
    <row r="61" spans="1:91"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row>
    <row r="62" spans="1:91"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row>
    <row r="63" spans="1:91"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row>
    <row r="64" spans="1:91"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row>
    <row r="65" spans="1:91"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row>
    <row r="66" spans="1:91"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row>
    <row r="67" spans="1:91"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row>
    <row r="68" spans="1:91"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row>
    <row r="69" spans="1:91"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row>
    <row r="70" spans="1:9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row>
    <row r="71" spans="1:9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row>
    <row r="72" spans="1:91"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row>
    <row r="73" spans="1:91"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row>
    <row r="74" spans="1:91"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row>
    <row r="75" spans="1:91"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row>
    <row r="76" spans="1:91"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row>
    <row r="77" spans="1:91"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row>
    <row r="78" spans="1:91"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row>
    <row r="79" spans="1:91"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row>
    <row r="80" spans="1:91"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row>
    <row r="81" spans="1:91"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row>
    <row r="82" spans="1:91"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row>
    <row r="83" spans="1:91"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row>
    <row r="84" spans="1:91"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row>
    <row r="85" spans="1:91"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row>
    <row r="86" spans="1:9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row>
    <row r="87" spans="1:91"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row>
    <row r="88" spans="1:91"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row>
    <row r="89" spans="1:9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row>
    <row r="90" spans="1:91"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row>
    <row r="91" spans="1:9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row>
    <row r="92" spans="1:91"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row>
    <row r="93" spans="1:91"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row>
    <row r="94" spans="1:91"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row>
    <row r="95" spans="1:91"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row>
    <row r="96" spans="1:91"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row>
    <row r="97" spans="1:91"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row>
    <row r="98" spans="1:91"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row>
    <row r="99" spans="1:91"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row>
    <row r="100" spans="1:91"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row>
    <row r="101" spans="1:91"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row>
    <row r="102" spans="1:91"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row>
    <row r="103" spans="1:91"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row>
    <row r="104" spans="1:91"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row>
    <row r="105" spans="1:91"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row>
    <row r="106" spans="1:91"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row>
    <row r="107" spans="1:91"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row>
    <row r="108" spans="1:91"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row>
    <row r="109" spans="1:9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row>
    <row r="110" spans="1:9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row>
    <row r="111" spans="1:91"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row>
    <row r="112" spans="1:9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row>
    <row r="113" spans="1:9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row>
    <row r="114" spans="1:9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row>
    <row r="115" spans="1:9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row>
    <row r="116" spans="1:9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row>
    <row r="117" spans="1:9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row>
    <row r="118" spans="1:91"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row>
    <row r="119" spans="1:91" x14ac:dyDescent="0.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row>
    <row r="120" spans="1:91" x14ac:dyDescent="0.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row>
    <row r="121" spans="1:9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row>
    <row r="122" spans="1:9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row>
    <row r="123" spans="1:9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row>
    <row r="124" spans="1:9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row>
    <row r="125" spans="1:9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row>
    <row r="126" spans="1:9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row>
    <row r="127" spans="1:9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row>
    <row r="128" spans="1:9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row>
    <row r="129" spans="1:9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row>
    <row r="130" spans="1:9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row>
    <row r="131" spans="1:9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row>
    <row r="132" spans="1:9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row>
    <row r="133" spans="1:9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row>
    <row r="134" spans="1:9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row>
    <row r="135" spans="1:9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row>
    <row r="136" spans="1:9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row>
    <row r="137" spans="1:9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row>
    <row r="138" spans="1:9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row>
    <row r="139" spans="1:9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row>
    <row r="140" spans="1:9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row>
    <row r="141" spans="1:91"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row>
    <row r="142" spans="1:91"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row>
    <row r="143" spans="1:91" x14ac:dyDescent="0.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row>
    <row r="144" spans="1:91" x14ac:dyDescent="0.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row>
    <row r="145" spans="1:91" x14ac:dyDescent="0.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row>
    <row r="146" spans="1:91"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row>
    <row r="147" spans="1:91" x14ac:dyDescent="0.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row>
    <row r="148" spans="1:91" x14ac:dyDescent="0.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row>
    <row r="149" spans="1:91"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row>
    <row r="150" spans="1:91"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row>
    <row r="151" spans="1:91"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row>
    <row r="152" spans="1:91"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row>
    <row r="153" spans="1:91"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row>
    <row r="154" spans="1:91"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row>
    <row r="155" spans="1:91"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row>
    <row r="156" spans="1:91"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row>
    <row r="157" spans="1:91"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row>
    <row r="158" spans="1:91"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row>
    <row r="159" spans="1:91"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row>
    <row r="160" spans="1:91" x14ac:dyDescent="0.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row>
    <row r="161" spans="1:91" x14ac:dyDescent="0.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row>
    <row r="162" spans="1:91" x14ac:dyDescent="0.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row>
    <row r="163" spans="1:91" x14ac:dyDescent="0.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row>
    <row r="164" spans="1:91" x14ac:dyDescent="0.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row>
    <row r="165" spans="1:91" x14ac:dyDescent="0.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row>
    <row r="166" spans="1:91" x14ac:dyDescent="0.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row>
    <row r="167" spans="1:91" x14ac:dyDescent="0.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row>
    <row r="168" spans="1:91" x14ac:dyDescent="0.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row>
    <row r="169" spans="1:91" x14ac:dyDescent="0.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row>
    <row r="170" spans="1:91" x14ac:dyDescent="0.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row>
    <row r="171" spans="1:91" x14ac:dyDescent="0.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row>
    <row r="172" spans="1:91" x14ac:dyDescent="0.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row>
    <row r="173" spans="1:91" x14ac:dyDescent="0.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row>
    <row r="174" spans="1:91" x14ac:dyDescent="0.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row>
    <row r="175" spans="1:91" x14ac:dyDescent="0.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row>
    <row r="176" spans="1:91" x14ac:dyDescent="0.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row>
    <row r="177" spans="1:91" x14ac:dyDescent="0.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row>
    <row r="178" spans="1:91" x14ac:dyDescent="0.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row>
    <row r="179" spans="1:91" x14ac:dyDescent="0.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row>
    <row r="180" spans="1:91" x14ac:dyDescent="0.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row>
    <row r="181" spans="1:91" x14ac:dyDescent="0.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row>
    <row r="182" spans="1:9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row>
    <row r="183" spans="1:91" x14ac:dyDescent="0.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row>
    <row r="184" spans="1:91"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row>
    <row r="185" spans="1:91" x14ac:dyDescent="0.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row>
    <row r="186" spans="1:91" x14ac:dyDescent="0.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row>
    <row r="187" spans="1:91" x14ac:dyDescent="0.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row>
    <row r="188" spans="1:91" x14ac:dyDescent="0.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row>
    <row r="189" spans="1:91" x14ac:dyDescent="0.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row>
    <row r="190" spans="1:91" x14ac:dyDescent="0.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row>
    <row r="191" spans="1:91" x14ac:dyDescent="0.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row>
    <row r="192" spans="1:91" x14ac:dyDescent="0.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row>
    <row r="193" spans="1:91" x14ac:dyDescent="0.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row>
    <row r="194" spans="1:91" x14ac:dyDescent="0.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row>
    <row r="195" spans="1:91" x14ac:dyDescent="0.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row>
    <row r="196" spans="1:91" x14ac:dyDescent="0.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row>
    <row r="197" spans="1:91" x14ac:dyDescent="0.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row>
    <row r="198" spans="1:91" x14ac:dyDescent="0.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row>
    <row r="199" spans="1:91" x14ac:dyDescent="0.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row>
    <row r="200" spans="1:91" x14ac:dyDescent="0.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row>
    <row r="201" spans="1:91" x14ac:dyDescent="0.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row>
    <row r="202" spans="1:91" x14ac:dyDescent="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row>
    <row r="203" spans="1:91"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row>
    <row r="204" spans="1:91" x14ac:dyDescent="0.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row>
    <row r="205" spans="1:91" x14ac:dyDescent="0.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row>
    <row r="206" spans="1:91" x14ac:dyDescent="0.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row>
    <row r="207" spans="1:91" x14ac:dyDescent="0.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row>
    <row r="208" spans="1:91" x14ac:dyDescent="0.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row>
    <row r="209" spans="1:91" x14ac:dyDescent="0.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row>
    <row r="210" spans="1:91" x14ac:dyDescent="0.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row>
    <row r="211" spans="1:91" x14ac:dyDescent="0.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row>
    <row r="212" spans="1:91" x14ac:dyDescent="0.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row>
    <row r="213" spans="1:91" x14ac:dyDescent="0.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row>
    <row r="214" spans="1:91" x14ac:dyDescent="0.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row>
    <row r="215" spans="1:91" x14ac:dyDescent="0.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row>
    <row r="216" spans="1:91" x14ac:dyDescent="0.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row>
    <row r="217" spans="1:91" x14ac:dyDescent="0.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row>
    <row r="218" spans="1:91" x14ac:dyDescent="0.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row>
    <row r="219" spans="1:91" x14ac:dyDescent="0.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row>
    <row r="220" spans="1:91" x14ac:dyDescent="0.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row>
    <row r="221" spans="1:91" x14ac:dyDescent="0.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row>
    <row r="222" spans="1:91" x14ac:dyDescent="0.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row>
    <row r="223" spans="1:91" x14ac:dyDescent="0.2">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row>
    <row r="224" spans="1:91" x14ac:dyDescent="0.2">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91" x14ac:dyDescent="0.2">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row>
    <row r="226" spans="1:91" x14ac:dyDescent="0.2">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row>
    <row r="227" spans="1:91" x14ac:dyDescent="0.2">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row>
    <row r="228" spans="1:91" x14ac:dyDescent="0.2">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row>
    <row r="229" spans="1:91" x14ac:dyDescent="0.2">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row>
    <row r="230" spans="1:91" x14ac:dyDescent="0.2">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row>
    <row r="231" spans="1:91" x14ac:dyDescent="0.2">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row>
    <row r="232" spans="1:91" x14ac:dyDescent="0.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row>
    <row r="233" spans="1:91" x14ac:dyDescent="0.2">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row>
    <row r="234" spans="1:91" x14ac:dyDescent="0.2">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row>
    <row r="235" spans="1:91" x14ac:dyDescent="0.2">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row>
    <row r="236" spans="1:91" x14ac:dyDescent="0.2">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row>
    <row r="237" spans="1:91" x14ac:dyDescent="0.2">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row>
    <row r="238" spans="1:91" x14ac:dyDescent="0.2">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row>
    <row r="239" spans="1:91" x14ac:dyDescent="0.2">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row>
    <row r="240" spans="1:91" x14ac:dyDescent="0.2">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row>
    <row r="241" spans="1:91" x14ac:dyDescent="0.2">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row>
    <row r="242" spans="1:91" x14ac:dyDescent="0.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row>
    <row r="243" spans="1:91" x14ac:dyDescent="0.2">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row>
    <row r="244" spans="1:91" x14ac:dyDescent="0.2">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row>
    <row r="245" spans="1:91" x14ac:dyDescent="0.2">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row>
    <row r="246" spans="1:91" x14ac:dyDescent="0.2">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row>
    <row r="247" spans="1:91" x14ac:dyDescent="0.2">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row>
    <row r="248" spans="1:91" x14ac:dyDescent="0.2">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row>
    <row r="249" spans="1:91" x14ac:dyDescent="0.2">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row>
    <row r="250" spans="1:91" x14ac:dyDescent="0.2">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row>
    <row r="251" spans="1:91" x14ac:dyDescent="0.2">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row>
    <row r="252" spans="1:91" x14ac:dyDescent="0.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row>
    <row r="253" spans="1:91" x14ac:dyDescent="0.2">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row>
    <row r="254" spans="1:91" x14ac:dyDescent="0.2">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row>
    <row r="255" spans="1:91" x14ac:dyDescent="0.2">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row>
    <row r="256" spans="1:91" x14ac:dyDescent="0.2">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row>
    <row r="257" spans="1:91" x14ac:dyDescent="0.2">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row>
    <row r="258" spans="1:91" x14ac:dyDescent="0.2">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row>
    <row r="259" spans="1:91" x14ac:dyDescent="0.2">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row>
    <row r="260" spans="1:91" x14ac:dyDescent="0.2">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row>
    <row r="261" spans="1:91" x14ac:dyDescent="0.2">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row>
    <row r="262" spans="1:91" x14ac:dyDescent="0.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row>
    <row r="263" spans="1:91" x14ac:dyDescent="0.2">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row>
    <row r="264" spans="1:91" x14ac:dyDescent="0.2">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row>
    <row r="265" spans="1:91" x14ac:dyDescent="0.2">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row>
    <row r="266" spans="1:91" x14ac:dyDescent="0.2">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row>
    <row r="267" spans="1:91" x14ac:dyDescent="0.2">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row>
    <row r="268" spans="1:91" x14ac:dyDescent="0.2">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row>
    <row r="269" spans="1:91" x14ac:dyDescent="0.2">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row>
    <row r="270" spans="1:91" x14ac:dyDescent="0.2">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row>
    <row r="271" spans="1:91" x14ac:dyDescent="0.2">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row>
    <row r="272" spans="1:91" x14ac:dyDescent="0.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row>
    <row r="273" spans="1:91"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row>
    <row r="274" spans="1:91" x14ac:dyDescent="0.2">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row>
    <row r="275" spans="1:91" x14ac:dyDescent="0.2">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row>
    <row r="276" spans="1:91" x14ac:dyDescent="0.2">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row>
    <row r="277" spans="1:91" x14ac:dyDescent="0.2">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row>
    <row r="278" spans="1:91" x14ac:dyDescent="0.2">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row>
    <row r="279" spans="1:91" x14ac:dyDescent="0.2">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row>
    <row r="280" spans="1:91" x14ac:dyDescent="0.2">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row>
    <row r="281" spans="1:91" x14ac:dyDescent="0.2">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row>
    <row r="282" spans="1:91" x14ac:dyDescent="0.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row>
    <row r="283" spans="1:91" x14ac:dyDescent="0.2">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row>
    <row r="284" spans="1:91" x14ac:dyDescent="0.2">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row>
    <row r="285" spans="1:91" x14ac:dyDescent="0.2">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row>
    <row r="286" spans="1:91" x14ac:dyDescent="0.2">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row>
    <row r="287" spans="1:91" x14ac:dyDescent="0.2">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row>
    <row r="288" spans="1:91" x14ac:dyDescent="0.2">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row>
    <row r="289" spans="1:91" x14ac:dyDescent="0.2">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row>
    <row r="290" spans="1:91" x14ac:dyDescent="0.2">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row>
    <row r="291" spans="1:91" x14ac:dyDescent="0.2">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row>
    <row r="292" spans="1:91" x14ac:dyDescent="0.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row>
    <row r="293" spans="1:91" x14ac:dyDescent="0.2">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row>
    <row r="294" spans="1:91" x14ac:dyDescent="0.2">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row>
    <row r="295" spans="1:91" x14ac:dyDescent="0.2">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row>
    <row r="296" spans="1:91" x14ac:dyDescent="0.2">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row>
    <row r="297" spans="1:91" x14ac:dyDescent="0.2">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row>
    <row r="298" spans="1:91" x14ac:dyDescent="0.2">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row>
    <row r="299" spans="1:91" x14ac:dyDescent="0.2">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row>
    <row r="300" spans="1:91" x14ac:dyDescent="0.2">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row>
    <row r="301" spans="1:91" x14ac:dyDescent="0.2">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row>
    <row r="302" spans="1:91" x14ac:dyDescent="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row>
    <row r="303" spans="1:91" x14ac:dyDescent="0.2">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row>
    <row r="304" spans="1:91" x14ac:dyDescent="0.2">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row>
    <row r="305" spans="1:91" x14ac:dyDescent="0.2">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row>
    <row r="306" spans="1:91" x14ac:dyDescent="0.2">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row>
    <row r="307" spans="1:91" x14ac:dyDescent="0.2">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row>
    <row r="308" spans="1:91" x14ac:dyDescent="0.2">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row>
    <row r="309" spans="1:91" x14ac:dyDescent="0.2">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row>
    <row r="310" spans="1:91" x14ac:dyDescent="0.2">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row>
    <row r="311" spans="1:91" x14ac:dyDescent="0.2">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row>
    <row r="312" spans="1:91" x14ac:dyDescent="0.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row>
    <row r="313" spans="1:91" x14ac:dyDescent="0.2">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row>
    <row r="314" spans="1:91" x14ac:dyDescent="0.2">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row>
    <row r="315" spans="1:91" x14ac:dyDescent="0.2">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row>
    <row r="316" spans="1:91" x14ac:dyDescent="0.2">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row>
    <row r="317" spans="1:91" x14ac:dyDescent="0.2">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row>
    <row r="318" spans="1:91" x14ac:dyDescent="0.2">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row>
    <row r="319" spans="1:91" x14ac:dyDescent="0.2">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row>
    <row r="320" spans="1:91" x14ac:dyDescent="0.2">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row>
    <row r="321" spans="1:91" x14ac:dyDescent="0.2">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row>
    <row r="322" spans="1:91" x14ac:dyDescent="0.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row>
    <row r="323" spans="1:91" x14ac:dyDescent="0.2">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row>
    <row r="324" spans="1:91" x14ac:dyDescent="0.2">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row>
    <row r="325" spans="1:91" x14ac:dyDescent="0.2">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row>
    <row r="326" spans="1:91" x14ac:dyDescent="0.2">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row>
    <row r="327" spans="1:91" x14ac:dyDescent="0.2">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row>
    <row r="328" spans="1:91" x14ac:dyDescent="0.2">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row>
    <row r="329" spans="1:91" x14ac:dyDescent="0.2">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row>
    <row r="330" spans="1:91" x14ac:dyDescent="0.2">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row>
    <row r="331" spans="1:91" x14ac:dyDescent="0.2">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row>
    <row r="332" spans="1:91" x14ac:dyDescent="0.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row>
    <row r="333" spans="1:91" x14ac:dyDescent="0.2">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row>
    <row r="334" spans="1:91" x14ac:dyDescent="0.2">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row>
    <row r="335" spans="1:91" x14ac:dyDescent="0.2">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row>
    <row r="336" spans="1:91" x14ac:dyDescent="0.2">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row>
    <row r="337" spans="1:91" x14ac:dyDescent="0.2">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row>
    <row r="338" spans="1:91" x14ac:dyDescent="0.2">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row>
    <row r="339" spans="1:91" x14ac:dyDescent="0.2">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row>
    <row r="340" spans="1:91" x14ac:dyDescent="0.2">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row>
    <row r="341" spans="1:91" x14ac:dyDescent="0.2">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row>
    <row r="342" spans="1:91" x14ac:dyDescent="0.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row>
    <row r="343" spans="1:91" x14ac:dyDescent="0.2">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row>
    <row r="344" spans="1:91" x14ac:dyDescent="0.2">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row>
    <row r="345" spans="1:91" x14ac:dyDescent="0.2">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row>
    <row r="346" spans="1:91" x14ac:dyDescent="0.2">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row>
    <row r="347" spans="1:91" x14ac:dyDescent="0.2">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row>
    <row r="348" spans="1:91" x14ac:dyDescent="0.2">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row>
    <row r="349" spans="1:91" x14ac:dyDescent="0.2">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row>
    <row r="350" spans="1:91" x14ac:dyDescent="0.2">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row>
    <row r="351" spans="1:91" x14ac:dyDescent="0.2">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row>
    <row r="352" spans="1:91" x14ac:dyDescent="0.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row>
    <row r="353" spans="1:91" x14ac:dyDescent="0.2">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row>
    <row r="354" spans="1:91" x14ac:dyDescent="0.2">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row>
    <row r="355" spans="1:91" x14ac:dyDescent="0.2">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row>
    <row r="356" spans="1:91" x14ac:dyDescent="0.2">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row>
    <row r="357" spans="1:91" x14ac:dyDescent="0.2">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row>
    <row r="358" spans="1:91" x14ac:dyDescent="0.2">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row>
    <row r="359" spans="1:91" x14ac:dyDescent="0.2">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row>
    <row r="360" spans="1:91" x14ac:dyDescent="0.2">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row>
    <row r="361" spans="1:91" x14ac:dyDescent="0.2">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row>
    <row r="362" spans="1:91" x14ac:dyDescent="0.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row>
    <row r="363" spans="1:91" x14ac:dyDescent="0.2">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row>
    <row r="364" spans="1:91" x14ac:dyDescent="0.2">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row>
    <row r="365" spans="1:91" x14ac:dyDescent="0.2">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row>
    <row r="366" spans="1:91" x14ac:dyDescent="0.2">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row>
    <row r="367" spans="1:91" x14ac:dyDescent="0.2">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row>
    <row r="368" spans="1:91" x14ac:dyDescent="0.2">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row>
    <row r="369" spans="1:91" x14ac:dyDescent="0.2">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row>
    <row r="370" spans="1:91" x14ac:dyDescent="0.2">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row>
    <row r="371" spans="1:91" x14ac:dyDescent="0.2">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row>
    <row r="372" spans="1:91" x14ac:dyDescent="0.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row>
    <row r="373" spans="1:91" x14ac:dyDescent="0.2">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row>
    <row r="374" spans="1:91" x14ac:dyDescent="0.2">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row>
    <row r="375" spans="1:91" x14ac:dyDescent="0.2">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row>
    <row r="376" spans="1:91" x14ac:dyDescent="0.2">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row>
    <row r="377" spans="1:91" x14ac:dyDescent="0.2">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row>
    <row r="378" spans="1:91" x14ac:dyDescent="0.2">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row>
    <row r="379" spans="1:91" x14ac:dyDescent="0.2">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row>
    <row r="380" spans="1:91" x14ac:dyDescent="0.2">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row>
    <row r="381" spans="1:91" x14ac:dyDescent="0.2">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row>
    <row r="382" spans="1:91" x14ac:dyDescent="0.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row>
    <row r="383" spans="1:91" x14ac:dyDescent="0.2">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row>
    <row r="384" spans="1:91" x14ac:dyDescent="0.2">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row>
    <row r="385" spans="1:91" x14ac:dyDescent="0.2">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row>
    <row r="386" spans="1:91" x14ac:dyDescent="0.2">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row>
    <row r="387" spans="1:91" x14ac:dyDescent="0.2">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row>
    <row r="388" spans="1:91" x14ac:dyDescent="0.2">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row>
    <row r="389" spans="1:91" x14ac:dyDescent="0.2">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row>
    <row r="390" spans="1:91" x14ac:dyDescent="0.2">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row>
    <row r="391" spans="1:91" x14ac:dyDescent="0.2">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row>
    <row r="392" spans="1:91" x14ac:dyDescent="0.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row>
    <row r="393" spans="1:91" x14ac:dyDescent="0.2">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row>
    <row r="394" spans="1:91" x14ac:dyDescent="0.2">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row>
    <row r="395" spans="1:91" x14ac:dyDescent="0.2">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row>
    <row r="396" spans="1:91" x14ac:dyDescent="0.2">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row>
    <row r="397" spans="1:91" x14ac:dyDescent="0.2">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row>
    <row r="398" spans="1:91" x14ac:dyDescent="0.2">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row>
    <row r="399" spans="1:91" x14ac:dyDescent="0.2">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row>
    <row r="400" spans="1:91" x14ac:dyDescent="0.2">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row>
    <row r="401" spans="1:91" x14ac:dyDescent="0.2">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row>
    <row r="402" spans="1:91" x14ac:dyDescent="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row>
    <row r="403" spans="1:91" x14ac:dyDescent="0.2">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row>
    <row r="404" spans="1:91" x14ac:dyDescent="0.2">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row>
    <row r="405" spans="1:91" x14ac:dyDescent="0.2">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row>
    <row r="406" spans="1:91" x14ac:dyDescent="0.2">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row>
    <row r="407" spans="1:91" x14ac:dyDescent="0.2">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row>
    <row r="408" spans="1:91" x14ac:dyDescent="0.2">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row>
    <row r="409" spans="1:91" x14ac:dyDescent="0.2">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row>
    <row r="410" spans="1:91" x14ac:dyDescent="0.2">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row>
    <row r="411" spans="1:91" x14ac:dyDescent="0.2">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row>
    <row r="412" spans="1:91" x14ac:dyDescent="0.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row>
    <row r="413" spans="1:91" x14ac:dyDescent="0.2">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row>
    <row r="414" spans="1:91" x14ac:dyDescent="0.2">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row>
    <row r="415" spans="1:91" x14ac:dyDescent="0.2">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row>
    <row r="416" spans="1:91" x14ac:dyDescent="0.2">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row>
    <row r="417" spans="1:91" x14ac:dyDescent="0.2">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row>
    <row r="418" spans="1:91" x14ac:dyDescent="0.2">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row>
    <row r="419" spans="1:91" x14ac:dyDescent="0.2">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row>
    <row r="420" spans="1:91" x14ac:dyDescent="0.2">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row>
    <row r="421" spans="1:91" x14ac:dyDescent="0.2">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row>
    <row r="422" spans="1:91" x14ac:dyDescent="0.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row>
    <row r="423" spans="1:91" x14ac:dyDescent="0.2">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row>
    <row r="424" spans="1:91" x14ac:dyDescent="0.2">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row>
    <row r="425" spans="1:91" x14ac:dyDescent="0.2">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row>
    <row r="426" spans="1:91" x14ac:dyDescent="0.2">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row>
    <row r="427" spans="1:91" x14ac:dyDescent="0.2">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row>
    <row r="428" spans="1:91" x14ac:dyDescent="0.2">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row>
    <row r="429" spans="1:91" x14ac:dyDescent="0.2">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row>
    <row r="430" spans="1:91" x14ac:dyDescent="0.2">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row>
    <row r="431" spans="1:91" x14ac:dyDescent="0.2">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row>
    <row r="432" spans="1:91" x14ac:dyDescent="0.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row>
    <row r="433" spans="1:91" x14ac:dyDescent="0.2">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row>
    <row r="434" spans="1:91" x14ac:dyDescent="0.2">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row>
    <row r="435" spans="1:91" x14ac:dyDescent="0.2">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row>
    <row r="436" spans="1:91" x14ac:dyDescent="0.2">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row>
    <row r="437" spans="1:91" x14ac:dyDescent="0.2">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row>
    <row r="438" spans="1:91" x14ac:dyDescent="0.2">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row>
    <row r="439" spans="1:91" x14ac:dyDescent="0.2">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row>
    <row r="440" spans="1:91" x14ac:dyDescent="0.2">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row>
    <row r="441" spans="1:91" x14ac:dyDescent="0.2">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row>
    <row r="442" spans="1:91" x14ac:dyDescent="0.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row>
    <row r="443" spans="1:91" x14ac:dyDescent="0.2">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row>
    <row r="444" spans="1:91" x14ac:dyDescent="0.2">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row>
    <row r="445" spans="1:91" x14ac:dyDescent="0.2">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row>
    <row r="446" spans="1:91" x14ac:dyDescent="0.2">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row>
    <row r="447" spans="1:91" x14ac:dyDescent="0.2">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row>
    <row r="448" spans="1:91" x14ac:dyDescent="0.2">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row>
    <row r="449" spans="1:91" x14ac:dyDescent="0.2">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row>
    <row r="450" spans="1:91" x14ac:dyDescent="0.2">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row>
    <row r="451" spans="1:91" x14ac:dyDescent="0.2">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row>
    <row r="452" spans="1:91" x14ac:dyDescent="0.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row>
    <row r="453" spans="1:91" x14ac:dyDescent="0.2">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row>
    <row r="454" spans="1:91" x14ac:dyDescent="0.2">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row>
    <row r="455" spans="1:91" x14ac:dyDescent="0.2">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row>
    <row r="456" spans="1:91" x14ac:dyDescent="0.2">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row>
    <row r="457" spans="1:91" x14ac:dyDescent="0.2">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row>
    <row r="458" spans="1:91" x14ac:dyDescent="0.2">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row>
    <row r="459" spans="1:91" x14ac:dyDescent="0.2">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row>
    <row r="460" spans="1:91" x14ac:dyDescent="0.2">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row>
    <row r="461" spans="1:91" x14ac:dyDescent="0.2">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row>
    <row r="462" spans="1:91" x14ac:dyDescent="0.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row>
    <row r="463" spans="1:91" x14ac:dyDescent="0.2">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row>
    <row r="464" spans="1:91" x14ac:dyDescent="0.2">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row>
    <row r="465" spans="1:91" x14ac:dyDescent="0.2">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row>
    <row r="466" spans="1:91" x14ac:dyDescent="0.2">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row>
    <row r="467" spans="1:91" x14ac:dyDescent="0.2">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row>
    <row r="468" spans="1:91" x14ac:dyDescent="0.2">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row>
    <row r="469" spans="1:91" x14ac:dyDescent="0.2">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row>
    <row r="470" spans="1:91" x14ac:dyDescent="0.2">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row>
    <row r="471" spans="1:91" x14ac:dyDescent="0.2">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row>
    <row r="472" spans="1:91" x14ac:dyDescent="0.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row>
    <row r="473" spans="1:91" x14ac:dyDescent="0.2">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row>
    <row r="474" spans="1:91" x14ac:dyDescent="0.2">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row>
    <row r="475" spans="1:91" x14ac:dyDescent="0.2">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row>
    <row r="476" spans="1:91" x14ac:dyDescent="0.2">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row>
    <row r="477" spans="1:91" x14ac:dyDescent="0.2">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row>
    <row r="478" spans="1:91" x14ac:dyDescent="0.2">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row>
    <row r="479" spans="1:91" x14ac:dyDescent="0.2">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row>
    <row r="480" spans="1:91" x14ac:dyDescent="0.2">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row>
    <row r="481" spans="1:91" x14ac:dyDescent="0.2">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row>
    <row r="482" spans="1:91" x14ac:dyDescent="0.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row>
    <row r="483" spans="1:91" x14ac:dyDescent="0.2">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row>
    <row r="484" spans="1:91" x14ac:dyDescent="0.2">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row>
    <row r="485" spans="1:91" x14ac:dyDescent="0.2">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row>
    <row r="486" spans="1:91" x14ac:dyDescent="0.2">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row>
    <row r="487" spans="1:91" x14ac:dyDescent="0.2">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row>
    <row r="488" spans="1:91" x14ac:dyDescent="0.2">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row>
    <row r="489" spans="1:91" x14ac:dyDescent="0.2">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row>
    <row r="490" spans="1:91" x14ac:dyDescent="0.2">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row>
    <row r="491" spans="1:91" x14ac:dyDescent="0.2">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row>
    <row r="492" spans="1:91" x14ac:dyDescent="0.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row>
    <row r="493" spans="1:91" x14ac:dyDescent="0.2">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row>
    <row r="494" spans="1:91" x14ac:dyDescent="0.2">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row>
    <row r="495" spans="1:91" x14ac:dyDescent="0.2">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row>
    <row r="496" spans="1:91" x14ac:dyDescent="0.2">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row>
    <row r="497" spans="1:91" x14ac:dyDescent="0.2">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row>
    <row r="498" spans="1:91" x14ac:dyDescent="0.2">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row>
    <row r="499" spans="1:91" x14ac:dyDescent="0.2">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row>
    <row r="500" spans="1:91" x14ac:dyDescent="0.2">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row>
    <row r="501" spans="1:91" x14ac:dyDescent="0.2">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row>
    <row r="502" spans="1:91" x14ac:dyDescent="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row>
    <row r="503" spans="1:91" x14ac:dyDescent="0.2">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row>
    <row r="504" spans="1:91" x14ac:dyDescent="0.2">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row>
    <row r="505" spans="1:91" x14ac:dyDescent="0.2">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row>
    <row r="506" spans="1:91" x14ac:dyDescent="0.2">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row>
    <row r="507" spans="1:91" x14ac:dyDescent="0.2">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row>
    <row r="508" spans="1:91" x14ac:dyDescent="0.2">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row>
    <row r="509" spans="1:91" x14ac:dyDescent="0.2">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row>
    <row r="510" spans="1:91" x14ac:dyDescent="0.2">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row>
    <row r="511" spans="1:91" x14ac:dyDescent="0.2">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row>
    <row r="512" spans="1:91" x14ac:dyDescent="0.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row>
    <row r="513" spans="1:91" x14ac:dyDescent="0.2">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row>
    <row r="514" spans="1:91" x14ac:dyDescent="0.2">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row>
    <row r="515" spans="1:91" x14ac:dyDescent="0.2">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row>
    <row r="516" spans="1:91" x14ac:dyDescent="0.2">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row>
    <row r="517" spans="1:91" x14ac:dyDescent="0.2">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row>
    <row r="518" spans="1:91" x14ac:dyDescent="0.2">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row>
    <row r="519" spans="1:91" x14ac:dyDescent="0.2">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row>
    <row r="520" spans="1:91" x14ac:dyDescent="0.2">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row>
    <row r="521" spans="1:91" x14ac:dyDescent="0.2">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row>
    <row r="522" spans="1:91" x14ac:dyDescent="0.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row>
    <row r="523" spans="1:91" x14ac:dyDescent="0.2">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row>
    <row r="524" spans="1:91" x14ac:dyDescent="0.2">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row>
    <row r="525" spans="1:91" x14ac:dyDescent="0.2">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row>
    <row r="526" spans="1:91" x14ac:dyDescent="0.2">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row>
    <row r="527" spans="1:91" x14ac:dyDescent="0.2">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row>
    <row r="528" spans="1:91" x14ac:dyDescent="0.2">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row>
    <row r="529" spans="1:91" x14ac:dyDescent="0.2">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row>
    <row r="530" spans="1:91" x14ac:dyDescent="0.2">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row>
    <row r="531" spans="1:91" x14ac:dyDescent="0.2">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row>
    <row r="532" spans="1:91" x14ac:dyDescent="0.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row>
    <row r="533" spans="1:91" x14ac:dyDescent="0.2">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row>
    <row r="534" spans="1:91" x14ac:dyDescent="0.2">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row>
    <row r="535" spans="1:91" x14ac:dyDescent="0.2">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row>
    <row r="536" spans="1:91" x14ac:dyDescent="0.2">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row>
    <row r="537" spans="1:91" x14ac:dyDescent="0.2">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row>
    <row r="538" spans="1:91" x14ac:dyDescent="0.2">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row>
    <row r="539" spans="1:91" x14ac:dyDescent="0.2">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row>
    <row r="540" spans="1:91" x14ac:dyDescent="0.2">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row>
    <row r="541" spans="1:91" x14ac:dyDescent="0.2">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row>
    <row r="542" spans="1:91" x14ac:dyDescent="0.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row>
    <row r="543" spans="1:91" x14ac:dyDescent="0.2">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row>
    <row r="544" spans="1:91" x14ac:dyDescent="0.2">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row>
    <row r="545" spans="1:91" x14ac:dyDescent="0.2">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row>
    <row r="546" spans="1:91" x14ac:dyDescent="0.2">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row>
    <row r="547" spans="1:91" x14ac:dyDescent="0.2">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row>
    <row r="548" spans="1:91" x14ac:dyDescent="0.2">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row>
    <row r="549" spans="1:91" x14ac:dyDescent="0.2">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row>
    <row r="550" spans="1:91" x14ac:dyDescent="0.2">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row>
    <row r="551" spans="1:91" x14ac:dyDescent="0.2">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row>
    <row r="552" spans="1:91" x14ac:dyDescent="0.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row>
    <row r="553" spans="1:91" x14ac:dyDescent="0.2">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row>
    <row r="554" spans="1:91" x14ac:dyDescent="0.2">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row>
    <row r="555" spans="1:91" x14ac:dyDescent="0.2">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row>
    <row r="556" spans="1:91" x14ac:dyDescent="0.2">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row>
    <row r="557" spans="1:91" x14ac:dyDescent="0.2">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row>
    <row r="558" spans="1:91" x14ac:dyDescent="0.2">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row>
    <row r="559" spans="1:91" x14ac:dyDescent="0.2">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row>
    <row r="560" spans="1:91" x14ac:dyDescent="0.2">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row>
    <row r="561" spans="1:91" x14ac:dyDescent="0.2">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row>
    <row r="562" spans="1:91" x14ac:dyDescent="0.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row>
    <row r="563" spans="1:91" x14ac:dyDescent="0.2">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row>
    <row r="564" spans="1:91" x14ac:dyDescent="0.2">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row>
    <row r="565" spans="1:91" x14ac:dyDescent="0.2">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row>
    <row r="566" spans="1:91" x14ac:dyDescent="0.2">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row>
    <row r="567" spans="1:91" x14ac:dyDescent="0.2">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row>
    <row r="568" spans="1:91" x14ac:dyDescent="0.2">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row>
    <row r="569" spans="1:91" x14ac:dyDescent="0.2">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row>
    <row r="570" spans="1:91" x14ac:dyDescent="0.2">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row>
    <row r="571" spans="1:91" x14ac:dyDescent="0.2">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row>
    <row r="572" spans="1:91" x14ac:dyDescent="0.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row>
    <row r="573" spans="1:91" x14ac:dyDescent="0.2">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row>
    <row r="574" spans="1:91" x14ac:dyDescent="0.2">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row>
    <row r="575" spans="1:91" x14ac:dyDescent="0.2">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row>
    <row r="576" spans="1:91" x14ac:dyDescent="0.2">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row>
    <row r="577" spans="1:91" x14ac:dyDescent="0.2">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row>
    <row r="578" spans="1:91" x14ac:dyDescent="0.2">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row>
    <row r="579" spans="1:91" x14ac:dyDescent="0.2">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row>
    <row r="580" spans="1:91" x14ac:dyDescent="0.2">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row>
    <row r="581" spans="1:91" x14ac:dyDescent="0.2">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row>
    <row r="582" spans="1:91" x14ac:dyDescent="0.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row>
    <row r="583" spans="1:91" x14ac:dyDescent="0.2">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row>
    <row r="584" spans="1:91" x14ac:dyDescent="0.2">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row>
    <row r="585" spans="1:91" x14ac:dyDescent="0.2">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row>
    <row r="586" spans="1:91" x14ac:dyDescent="0.2">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row>
    <row r="587" spans="1:91" x14ac:dyDescent="0.2">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row>
    <row r="588" spans="1:91" x14ac:dyDescent="0.2">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row>
    <row r="589" spans="1:91" x14ac:dyDescent="0.2">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row>
    <row r="590" spans="1:91" x14ac:dyDescent="0.2">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row>
    <row r="591" spans="1:91" x14ac:dyDescent="0.2">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row>
    <row r="592" spans="1:91" x14ac:dyDescent="0.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row>
    <row r="593" spans="1:91" x14ac:dyDescent="0.2">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row>
    <row r="594" spans="1:91" x14ac:dyDescent="0.2">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row>
    <row r="595" spans="1:91" x14ac:dyDescent="0.2">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row>
    <row r="596" spans="1:91" x14ac:dyDescent="0.2">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row>
    <row r="597" spans="1:91" x14ac:dyDescent="0.2">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row>
    <row r="598" spans="1:91" x14ac:dyDescent="0.2">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row>
    <row r="599" spans="1:91" x14ac:dyDescent="0.2">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row>
    <row r="600" spans="1:91" x14ac:dyDescent="0.2">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row>
    <row r="601" spans="1:91" x14ac:dyDescent="0.2">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row>
    <row r="602" spans="1:91" x14ac:dyDescent="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row>
    <row r="603" spans="1:91" x14ac:dyDescent="0.2">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row>
    <row r="604" spans="1:91" x14ac:dyDescent="0.2">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row>
    <row r="605" spans="1:91" x14ac:dyDescent="0.2">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row>
    <row r="606" spans="1:91" x14ac:dyDescent="0.2">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row>
    <row r="607" spans="1:91" x14ac:dyDescent="0.2">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row>
    <row r="608" spans="1:91" x14ac:dyDescent="0.2">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row>
    <row r="609" spans="1:91" x14ac:dyDescent="0.2">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row>
    <row r="610" spans="1:91" x14ac:dyDescent="0.2">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row>
    <row r="611" spans="1:91" x14ac:dyDescent="0.2">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row>
    <row r="612" spans="1:91" x14ac:dyDescent="0.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row>
    <row r="613" spans="1:91" x14ac:dyDescent="0.2">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row>
    <row r="614" spans="1:91" x14ac:dyDescent="0.2">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row>
    <row r="615" spans="1:91" x14ac:dyDescent="0.2">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row>
    <row r="616" spans="1:91" x14ac:dyDescent="0.2">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row>
    <row r="617" spans="1:91" x14ac:dyDescent="0.2">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row>
    <row r="618" spans="1:91" x14ac:dyDescent="0.2">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row>
    <row r="619" spans="1:91" x14ac:dyDescent="0.2">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row>
    <row r="620" spans="1:91" x14ac:dyDescent="0.2">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row>
    <row r="621" spans="1:91" x14ac:dyDescent="0.2">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row>
    <row r="622" spans="1:91" x14ac:dyDescent="0.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row>
    <row r="623" spans="1:91" x14ac:dyDescent="0.2">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row>
    <row r="624" spans="1:91" x14ac:dyDescent="0.2">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row>
    <row r="625" spans="1:91" x14ac:dyDescent="0.2">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row>
    <row r="626" spans="1:91" x14ac:dyDescent="0.2">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row>
    <row r="627" spans="1:91" x14ac:dyDescent="0.2">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row>
    <row r="628" spans="1:91" x14ac:dyDescent="0.2">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row>
    <row r="629" spans="1:91" x14ac:dyDescent="0.2">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row>
    <row r="630" spans="1:91" x14ac:dyDescent="0.2">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row>
    <row r="631" spans="1:91" x14ac:dyDescent="0.2">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row>
    <row r="632" spans="1:91" x14ac:dyDescent="0.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row>
    <row r="633" spans="1:91" x14ac:dyDescent="0.2">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row>
    <row r="634" spans="1:91" x14ac:dyDescent="0.2">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row>
    <row r="635" spans="1:91" x14ac:dyDescent="0.2">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row>
    <row r="636" spans="1:91" x14ac:dyDescent="0.2">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row>
    <row r="637" spans="1:91" x14ac:dyDescent="0.2">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row>
    <row r="638" spans="1:91" x14ac:dyDescent="0.2">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row>
    <row r="639" spans="1:91" x14ac:dyDescent="0.2">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row>
    <row r="640" spans="1:91" x14ac:dyDescent="0.2">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row>
    <row r="641" spans="1:91" x14ac:dyDescent="0.2">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row>
    <row r="642" spans="1:91" x14ac:dyDescent="0.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row>
    <row r="643" spans="1:91" x14ac:dyDescent="0.2">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row>
    <row r="644" spans="1:91" x14ac:dyDescent="0.2">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row>
    <row r="645" spans="1:91" x14ac:dyDescent="0.2">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row>
    <row r="646" spans="1:91" x14ac:dyDescent="0.2">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row>
    <row r="647" spans="1:91" x14ac:dyDescent="0.2">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row>
    <row r="648" spans="1:91" x14ac:dyDescent="0.2">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row>
    <row r="649" spans="1:91" x14ac:dyDescent="0.2">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row>
    <row r="650" spans="1:91" x14ac:dyDescent="0.2">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row>
    <row r="651" spans="1:91" x14ac:dyDescent="0.2">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row>
    <row r="652" spans="1:91" x14ac:dyDescent="0.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row>
    <row r="653" spans="1:91" x14ac:dyDescent="0.2">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row>
    <row r="654" spans="1:91" x14ac:dyDescent="0.2">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row>
    <row r="655" spans="1:91" x14ac:dyDescent="0.2">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row>
    <row r="656" spans="1:91" x14ac:dyDescent="0.2">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row>
    <row r="657" spans="1:91" x14ac:dyDescent="0.2">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c r="CM657" s="22"/>
    </row>
    <row r="658" spans="1:91" x14ac:dyDescent="0.2">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c r="CM658" s="22"/>
    </row>
    <row r="659" spans="1:91" x14ac:dyDescent="0.2">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22"/>
      <c r="CM659" s="22"/>
    </row>
    <row r="660" spans="1:91" x14ac:dyDescent="0.2">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22"/>
      <c r="CM660" s="22"/>
    </row>
    <row r="661" spans="1:91" x14ac:dyDescent="0.2">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22"/>
      <c r="CM661" s="22"/>
    </row>
    <row r="662" spans="1:91" x14ac:dyDescent="0.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22"/>
      <c r="CM662" s="22"/>
    </row>
    <row r="663" spans="1:91" x14ac:dyDescent="0.2">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c r="CM663" s="22"/>
    </row>
    <row r="664" spans="1:91" x14ac:dyDescent="0.2">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c r="CM664" s="22"/>
    </row>
    <row r="665" spans="1:91" x14ac:dyDescent="0.2">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22"/>
      <c r="CM665" s="22"/>
    </row>
    <row r="666" spans="1:91" x14ac:dyDescent="0.2">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row>
    <row r="667" spans="1:91" x14ac:dyDescent="0.2">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row>
    <row r="668" spans="1:91" x14ac:dyDescent="0.2">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row>
    <row r="669" spans="1:91" x14ac:dyDescent="0.2">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row>
    <row r="670" spans="1:91" x14ac:dyDescent="0.2">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row>
    <row r="671" spans="1:91" x14ac:dyDescent="0.2">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row>
    <row r="672" spans="1:91" x14ac:dyDescent="0.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row>
    <row r="673" spans="1:91" x14ac:dyDescent="0.2">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row>
    <row r="674" spans="1:91" x14ac:dyDescent="0.2">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row>
    <row r="675" spans="1:91" x14ac:dyDescent="0.2">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row>
    <row r="676" spans="1:91" x14ac:dyDescent="0.2">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row>
    <row r="677" spans="1:91" x14ac:dyDescent="0.2">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row>
    <row r="678" spans="1:91" x14ac:dyDescent="0.2">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row>
    <row r="679" spans="1:91" x14ac:dyDescent="0.2">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row>
    <row r="680" spans="1:91" x14ac:dyDescent="0.2">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row>
    <row r="681" spans="1:91" x14ac:dyDescent="0.2">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row>
    <row r="682" spans="1:91" x14ac:dyDescent="0.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row>
    <row r="683" spans="1:91" x14ac:dyDescent="0.2">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row>
    <row r="684" spans="1:91" x14ac:dyDescent="0.2">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row>
    <row r="685" spans="1:91" x14ac:dyDescent="0.2">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row>
    <row r="686" spans="1:91" x14ac:dyDescent="0.2">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row>
    <row r="687" spans="1:91" x14ac:dyDescent="0.2">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row>
    <row r="688" spans="1:91" x14ac:dyDescent="0.2">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row>
    <row r="689" spans="1:91" x14ac:dyDescent="0.2">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row>
    <row r="690" spans="1:91" x14ac:dyDescent="0.2">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row>
    <row r="691" spans="1:91" x14ac:dyDescent="0.2">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row>
    <row r="692" spans="1:91" x14ac:dyDescent="0.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row>
    <row r="693" spans="1:91" x14ac:dyDescent="0.2">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row>
    <row r="694" spans="1:91" x14ac:dyDescent="0.2">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row>
    <row r="695" spans="1:91" x14ac:dyDescent="0.2">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row>
    <row r="696" spans="1:91" x14ac:dyDescent="0.2">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row>
    <row r="697" spans="1:91" x14ac:dyDescent="0.2">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row>
    <row r="698" spans="1:91" x14ac:dyDescent="0.2">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row>
    <row r="699" spans="1:91" x14ac:dyDescent="0.2">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row>
    <row r="700" spans="1:91" x14ac:dyDescent="0.2">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row>
    <row r="701" spans="1:91" x14ac:dyDescent="0.2">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row>
    <row r="702" spans="1:91" x14ac:dyDescent="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row>
    <row r="703" spans="1:91" x14ac:dyDescent="0.2">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row>
    <row r="704" spans="1:91" x14ac:dyDescent="0.2">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c r="CM704" s="22"/>
    </row>
    <row r="705" spans="1:91" x14ac:dyDescent="0.2">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c r="CM705" s="22"/>
    </row>
    <row r="706" spans="1:91" x14ac:dyDescent="0.2">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row>
    <row r="707" spans="1:91" x14ac:dyDescent="0.2">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c r="CM707" s="22"/>
    </row>
    <row r="708" spans="1:91" x14ac:dyDescent="0.2">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row>
    <row r="709" spans="1:91" x14ac:dyDescent="0.2">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22"/>
      <c r="CM709" s="22"/>
    </row>
    <row r="710" spans="1:91" x14ac:dyDescent="0.2">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c r="CM710" s="22"/>
    </row>
    <row r="711" spans="1:91" x14ac:dyDescent="0.2">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22"/>
      <c r="CM711" s="22"/>
    </row>
    <row r="712" spans="1:91" x14ac:dyDescent="0.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22"/>
      <c r="CM712" s="22"/>
    </row>
    <row r="713" spans="1:91" x14ac:dyDescent="0.2">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c r="CM713" s="22"/>
    </row>
    <row r="714" spans="1:91" x14ac:dyDescent="0.2">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22"/>
      <c r="CM714" s="22"/>
    </row>
    <row r="715" spans="1:91" x14ac:dyDescent="0.2">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22"/>
      <c r="CM715" s="22"/>
    </row>
    <row r="716" spans="1:91" x14ac:dyDescent="0.2">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row>
    <row r="717" spans="1:91" x14ac:dyDescent="0.2">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c r="CM717" s="22"/>
    </row>
    <row r="718" spans="1:91" x14ac:dyDescent="0.2">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row>
    <row r="719" spans="1:91" x14ac:dyDescent="0.2">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22"/>
      <c r="CM719" s="22"/>
    </row>
    <row r="720" spans="1:91" x14ac:dyDescent="0.2">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c r="CM720" s="22"/>
    </row>
    <row r="721" spans="1:91" x14ac:dyDescent="0.2">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c r="CM721" s="22"/>
    </row>
    <row r="722" spans="1:91" x14ac:dyDescent="0.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22"/>
      <c r="CM722" s="22"/>
    </row>
    <row r="723" spans="1:91" x14ac:dyDescent="0.2">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22"/>
      <c r="CM723" s="22"/>
    </row>
    <row r="724" spans="1:91" x14ac:dyDescent="0.2">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c r="CM724" s="22"/>
    </row>
    <row r="725" spans="1:91" x14ac:dyDescent="0.2">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22"/>
      <c r="CM725" s="22"/>
    </row>
    <row r="726" spans="1:91" x14ac:dyDescent="0.2">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row>
    <row r="727" spans="1:91" x14ac:dyDescent="0.2">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22"/>
      <c r="CM727" s="22"/>
    </row>
    <row r="728" spans="1:91" x14ac:dyDescent="0.2">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22"/>
      <c r="CM728" s="22"/>
    </row>
    <row r="729" spans="1:91" x14ac:dyDescent="0.2">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22"/>
      <c r="CM729" s="22"/>
    </row>
    <row r="730" spans="1:91" x14ac:dyDescent="0.2">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22"/>
      <c r="CM730" s="22"/>
    </row>
    <row r="731" spans="1:91" x14ac:dyDescent="0.2">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row>
    <row r="732" spans="1:91" x14ac:dyDescent="0.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c r="CM732" s="22"/>
    </row>
    <row r="733" spans="1:91" x14ac:dyDescent="0.2">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c r="CM733" s="22"/>
    </row>
    <row r="734" spans="1:91" x14ac:dyDescent="0.2">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22"/>
      <c r="CM734" s="22"/>
    </row>
    <row r="735" spans="1:91" x14ac:dyDescent="0.2">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c r="CM735" s="22"/>
    </row>
    <row r="736" spans="1:91" x14ac:dyDescent="0.2">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row>
    <row r="737" spans="1:91" x14ac:dyDescent="0.2">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row>
    <row r="738" spans="1:91" x14ac:dyDescent="0.2">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22"/>
      <c r="CM738" s="22"/>
    </row>
    <row r="739" spans="1:91" x14ac:dyDescent="0.2">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c r="CM739" s="22"/>
    </row>
    <row r="740" spans="1:91" x14ac:dyDescent="0.2">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22"/>
      <c r="CM740" s="22"/>
    </row>
    <row r="741" spans="1:91" x14ac:dyDescent="0.2">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22"/>
      <c r="CM741" s="22"/>
    </row>
    <row r="742" spans="1:91" x14ac:dyDescent="0.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c r="CM742" s="22"/>
    </row>
    <row r="743" spans="1:91" x14ac:dyDescent="0.2">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22"/>
      <c r="CM743" s="22"/>
    </row>
    <row r="744" spans="1:91" x14ac:dyDescent="0.2">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2"/>
    </row>
    <row r="745" spans="1:91" x14ac:dyDescent="0.2">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22"/>
      <c r="CM745" s="22"/>
    </row>
    <row r="746" spans="1:91" x14ac:dyDescent="0.2">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row>
    <row r="747" spans="1:91" x14ac:dyDescent="0.2">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22"/>
      <c r="CM747" s="22"/>
    </row>
    <row r="748" spans="1:91" x14ac:dyDescent="0.2">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22"/>
      <c r="CM748" s="22"/>
    </row>
    <row r="749" spans="1:91" x14ac:dyDescent="0.2">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22"/>
      <c r="CM749" s="22"/>
    </row>
    <row r="750" spans="1:91" x14ac:dyDescent="0.2">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22"/>
      <c r="CM750" s="22"/>
    </row>
    <row r="751" spans="1:91" x14ac:dyDescent="0.2">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22"/>
      <c r="CM751" s="22"/>
    </row>
    <row r="752" spans="1:91" x14ac:dyDescent="0.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22"/>
      <c r="CM752" s="22"/>
    </row>
    <row r="753" spans="1:91" x14ac:dyDescent="0.2">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22"/>
      <c r="CM753" s="22"/>
    </row>
  </sheetData>
  <sheetProtection algorithmName="SHA-512" hashValue="k/TSBZfuud90NURRqKItc9SXBSQW2ZDWih1U7+VxJRvpvKtr/UYA/AtDbET4jopxVmmGFiN1R1Z0otba9u+n3w==" saltValue="OBjAbUXY3tT2U9CjbfO7Og==" spinCount="100000" sheet="1" formatCells="0"/>
  <pageMargins left="0.7" right="0.7" top="0.75" bottom="0.75" header="0.3" footer="0.3"/>
  <pageSetup scale="89" orientation="landscape" r:id="rId1"/>
  <headerFooter>
    <oddFooter>&amp;A</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EX100"/>
  <sheetViews>
    <sheetView zoomScaleNormal="100" workbookViewId="0">
      <selection activeCell="L20" sqref="L20"/>
    </sheetView>
  </sheetViews>
  <sheetFormatPr defaultColWidth="8.85546875" defaultRowHeight="12.75" x14ac:dyDescent="0.2"/>
  <cols>
    <col min="1" max="1" width="4.140625" style="143" customWidth="1"/>
    <col min="2" max="2" width="30.7109375" style="143" customWidth="1"/>
    <col min="3" max="3" width="24.42578125" style="143" customWidth="1"/>
    <col min="4" max="4" width="6.42578125" style="143" customWidth="1"/>
    <col min="5" max="10" width="11.7109375" style="165" customWidth="1"/>
    <col min="11" max="11" width="17" style="143" customWidth="1"/>
    <col min="12" max="12" width="16.85546875" style="143" bestFit="1" customWidth="1"/>
    <col min="13" max="16" width="9.28515625" style="143" customWidth="1"/>
    <col min="17" max="16384" width="8.85546875" style="143"/>
  </cols>
  <sheetData>
    <row r="1" spans="1:154" ht="41.25" customHeight="1" x14ac:dyDescent="0.2">
      <c r="A1" s="444" t="s">
        <v>159</v>
      </c>
      <c r="B1" s="444"/>
      <c r="C1" s="444"/>
      <c r="D1" s="444"/>
      <c r="E1" s="444"/>
      <c r="F1" s="444"/>
      <c r="G1" s="444"/>
      <c r="H1" s="444"/>
      <c r="I1" s="444"/>
      <c r="J1" s="444"/>
      <c r="K1" s="142" t="s">
        <v>160</v>
      </c>
      <c r="L1" s="445" t="s">
        <v>161</v>
      </c>
      <c r="M1" s="445"/>
      <c r="N1" s="445"/>
      <c r="O1" s="445"/>
      <c r="P1" s="445"/>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row>
    <row r="2" spans="1:154" ht="22.5" customHeight="1" x14ac:dyDescent="0.2">
      <c r="A2" s="144" t="s">
        <v>87</v>
      </c>
      <c r="B2" s="145" t="s">
        <v>162</v>
      </c>
      <c r="C2" s="146" t="s">
        <v>58</v>
      </c>
      <c r="D2" s="147"/>
      <c r="E2" s="148" t="s">
        <v>47</v>
      </c>
      <c r="F2" s="148" t="s">
        <v>20</v>
      </c>
      <c r="G2" s="148" t="s">
        <v>44</v>
      </c>
      <c r="H2" s="148" t="s">
        <v>45</v>
      </c>
      <c r="I2" s="148" t="s">
        <v>46</v>
      </c>
      <c r="J2" s="148" t="s">
        <v>21</v>
      </c>
      <c r="K2" s="149" t="s">
        <v>163</v>
      </c>
      <c r="L2" s="148" t="s">
        <v>47</v>
      </c>
      <c r="M2" s="148" t="s">
        <v>20</v>
      </c>
      <c r="N2" s="148" t="s">
        <v>44</v>
      </c>
      <c r="O2" s="148" t="s">
        <v>45</v>
      </c>
      <c r="P2" s="148" t="s">
        <v>46</v>
      </c>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row>
    <row r="3" spans="1:154" ht="24.95" customHeight="1" x14ac:dyDescent="0.2">
      <c r="A3" s="144">
        <v>1</v>
      </c>
      <c r="B3" s="150" t="s">
        <v>196</v>
      </c>
      <c r="C3" s="150"/>
      <c r="D3" s="240" t="s">
        <v>48</v>
      </c>
      <c r="E3" s="151">
        <v>75000</v>
      </c>
      <c r="F3" s="151">
        <v>75000</v>
      </c>
      <c r="G3" s="151">
        <v>75000</v>
      </c>
      <c r="H3" s="151">
        <v>0</v>
      </c>
      <c r="I3" s="151">
        <v>0</v>
      </c>
      <c r="J3" s="356">
        <f t="shared" ref="J3:J12" si="0">SUM(E3:I3)</f>
        <v>225000</v>
      </c>
      <c r="K3" s="291" t="s">
        <v>197</v>
      </c>
      <c r="L3" s="358">
        <f>IF(AND(ISBLANK(B3),OR((COUNTIF($E3:$I3,"&gt;0")&gt;0),ISTEXT(K3))),"Input Value in column B",IF(ISBLANK(K3)-ISBLANK(B3)&lt;&gt;1,IF(K3="Y"," ",IF(E3&gt;25000,25000,E3)),"&lt;-- Select Y or N"))</f>
        <v>25000</v>
      </c>
      <c r="M3" s="356">
        <f>IF(AND(ISBLANK(B3),OR((COUNTIF($E3:$I3,"&gt;0")&gt;0),ISTEXT(K3))),"!!!!!!!",IF(ISBLANK(K3)-ISBLANK(B3)&lt;&gt;1,IF(K3="Y"," ",IF(L3&gt;=25000,0,IF(F3&gt;=(25000-L3),25000-L3,F3))),"!!!!!!!"))</f>
        <v>0</v>
      </c>
      <c r="N3" s="356">
        <f>IF(AND(ISBLANK(B3),OR((COUNTIF($E3:$I3,"&gt;0")&gt;0),ISTEXT(K3))),"!!!!!!!", IF(ISBLANK(K3)-ISBLANK(B3)&lt;&gt;1,IF(K3="Y"," ",IF(L3+M3&gt;=25000,0,IF(G3&gt;(25000-M3-L3),25000-M3-L3,G3))),"!!!!!!!"))</f>
        <v>0</v>
      </c>
      <c r="O3" s="356">
        <f>IF(AND(ISBLANK(B3),OR((COUNTIF($E3:$I3,"&gt;0")&gt;0),ISTEXT(K3))),"!!!!!!!",IF(ISBLANK(K3)-ISBLANK(B3)&lt;&gt;1,IF(K3="Y"," ",IF(L3+M3+N3&gt;=25000,0,IF(H3&gt;(25000-N3-M3-L3),25000-N3-M3-L3,H3))),"!!!!!!!"))</f>
        <v>0</v>
      </c>
      <c r="P3" s="356">
        <f>IF(AND(ISBLANK(B3),OR((COUNTIF($E3:$I3,"&gt;0")&gt;0),ISTEXT(K3))),"!!!!!!!",IF(ISBLANK(K3)-ISBLANK(B3)&lt;&gt;1,IF(K3="Y"," ",IF(L3+M3+N3+O3&gt;=25000,0,IF(I3&gt;(25000-O3-N3-M3-L3),25000-O3-N3-M3-L3,I3))),"!!!!!!!"))</f>
        <v>0</v>
      </c>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row>
    <row r="4" spans="1:154" ht="24.95" customHeight="1" x14ac:dyDescent="0.2">
      <c r="A4" s="144">
        <v>2</v>
      </c>
      <c r="B4" s="150"/>
      <c r="C4" s="150"/>
      <c r="D4" s="240" t="s">
        <v>48</v>
      </c>
      <c r="E4" s="151">
        <v>0</v>
      </c>
      <c r="F4" s="151">
        <v>0</v>
      </c>
      <c r="G4" s="151">
        <v>0</v>
      </c>
      <c r="H4" s="151">
        <v>0</v>
      </c>
      <c r="I4" s="151">
        <v>0</v>
      </c>
      <c r="J4" s="356">
        <f t="shared" si="0"/>
        <v>0</v>
      </c>
      <c r="K4" s="291"/>
      <c r="L4" s="358">
        <f t="shared" ref="L4:L12" si="1">IF(AND(ISBLANK(B4),OR((COUNTIF($E4:$I4,"&gt;0")&gt;0),ISTEXT(K4))),"Input Value in column B",IF(ISBLANK(K4)-ISBLANK(B4)&lt;&gt;1,IF(K4="Y"," ",IF(E4&gt;25000,25000,E4)),"&lt;-- Select Y or N"))</f>
        <v>0</v>
      </c>
      <c r="M4" s="356">
        <f t="shared" ref="M4:M12" si="2">IF(AND(ISBLANK(B4),OR((COUNTIF($E4:$I4,"&gt;0")&gt;0),ISTEXT(K4))),"!!!!!!!",IF(ISBLANK(K4)-ISBLANK(B4)&lt;&gt;1,IF(K4="Y"," ",IF(L4&gt;=25000,0,IF(F4&gt;=(25000-L4),25000-L4,F4))),"!!!!!!!"))</f>
        <v>0</v>
      </c>
      <c r="N4" s="356">
        <f t="shared" ref="N4:N12" si="3">IF(AND(ISBLANK(B4),OR((COUNTIF($E4:$I4,"&gt;0")&gt;0),ISTEXT(K4))),"!!!!!!!", IF(ISBLANK(K4)-ISBLANK(B4)&lt;&gt;1,IF(K4="Y"," ",IF(L4+M4&gt;=25000,0,IF(G4&gt;(25000-M4-L4),25000-M4-L4,G4))),"!!!!!!!"))</f>
        <v>0</v>
      </c>
      <c r="O4" s="356">
        <f t="shared" ref="O4:O12" si="4">IF(AND(ISBLANK(B4),OR((COUNTIF($E4:$I4,"&gt;0")&gt;0),ISTEXT(K4))),"!!!!!!!",IF(ISBLANK(K4)-ISBLANK(B4)&lt;&gt;1,IF(K4="Y"," ",IF(L4+M4+N4&gt;=25000,0,IF(H4&gt;(25000-N4-M4-L4),25000-N4-M4-L4,H4))),"!!!!!!!"))</f>
        <v>0</v>
      </c>
      <c r="P4" s="356">
        <f t="shared" ref="P4:P12" si="5">IF(AND(ISBLANK(B4),OR((COUNTIF($E4:$I4,"&gt;0")&gt;0),ISTEXT(K4))),"!!!!!!!",IF(ISBLANK(K4)-ISBLANK(B4)&lt;&gt;1,IF(K4="Y"," ",IF(L4+M4+N4+O4&gt;=25000,0,IF(I4&gt;(25000-O4-N4-M4-L4),25000-O4-N4-M4-L4,I4))),"!!!!!!!"))</f>
        <v>0</v>
      </c>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row>
    <row r="5" spans="1:154" ht="24.95" customHeight="1" x14ac:dyDescent="0.2">
      <c r="A5" s="144">
        <v>3</v>
      </c>
      <c r="B5" s="150"/>
      <c r="C5" s="150"/>
      <c r="D5" s="240" t="s">
        <v>48</v>
      </c>
      <c r="E5" s="151">
        <v>0</v>
      </c>
      <c r="F5" s="151">
        <v>0</v>
      </c>
      <c r="G5" s="151">
        <v>0</v>
      </c>
      <c r="H5" s="151">
        <v>0</v>
      </c>
      <c r="I5" s="151">
        <v>0</v>
      </c>
      <c r="J5" s="356">
        <f t="shared" si="0"/>
        <v>0</v>
      </c>
      <c r="K5" s="291"/>
      <c r="L5" s="358">
        <f t="shared" si="1"/>
        <v>0</v>
      </c>
      <c r="M5" s="356">
        <f t="shared" si="2"/>
        <v>0</v>
      </c>
      <c r="N5" s="356">
        <f t="shared" si="3"/>
        <v>0</v>
      </c>
      <c r="O5" s="356">
        <f t="shared" si="4"/>
        <v>0</v>
      </c>
      <c r="P5" s="356">
        <f t="shared" si="5"/>
        <v>0</v>
      </c>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row>
    <row r="6" spans="1:154" ht="24.95" customHeight="1" x14ac:dyDescent="0.2">
      <c r="A6" s="144">
        <v>4</v>
      </c>
      <c r="B6" s="150"/>
      <c r="C6" s="150"/>
      <c r="D6" s="240" t="s">
        <v>48</v>
      </c>
      <c r="E6" s="151">
        <v>0</v>
      </c>
      <c r="F6" s="151">
        <v>0</v>
      </c>
      <c r="G6" s="151">
        <v>0</v>
      </c>
      <c r="H6" s="151">
        <v>0</v>
      </c>
      <c r="I6" s="151">
        <v>0</v>
      </c>
      <c r="J6" s="356">
        <f t="shared" si="0"/>
        <v>0</v>
      </c>
      <c r="K6" s="291"/>
      <c r="L6" s="358">
        <f t="shared" si="1"/>
        <v>0</v>
      </c>
      <c r="M6" s="356">
        <f t="shared" si="2"/>
        <v>0</v>
      </c>
      <c r="N6" s="356">
        <f t="shared" si="3"/>
        <v>0</v>
      </c>
      <c r="O6" s="356">
        <f t="shared" si="4"/>
        <v>0</v>
      </c>
      <c r="P6" s="356">
        <f t="shared" si="5"/>
        <v>0</v>
      </c>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row>
    <row r="7" spans="1:154" ht="24.95" customHeight="1" x14ac:dyDescent="0.2">
      <c r="A7" s="144">
        <v>5</v>
      </c>
      <c r="B7" s="150"/>
      <c r="C7" s="150"/>
      <c r="D7" s="240" t="s">
        <v>48</v>
      </c>
      <c r="E7" s="151">
        <v>0</v>
      </c>
      <c r="F7" s="151">
        <v>0</v>
      </c>
      <c r="G7" s="151">
        <v>0</v>
      </c>
      <c r="H7" s="151">
        <v>0</v>
      </c>
      <c r="I7" s="151">
        <v>0</v>
      </c>
      <c r="J7" s="356">
        <f t="shared" si="0"/>
        <v>0</v>
      </c>
      <c r="K7" s="291"/>
      <c r="L7" s="358">
        <f t="shared" si="1"/>
        <v>0</v>
      </c>
      <c r="M7" s="356">
        <f t="shared" si="2"/>
        <v>0</v>
      </c>
      <c r="N7" s="356">
        <f t="shared" si="3"/>
        <v>0</v>
      </c>
      <c r="O7" s="356">
        <f t="shared" si="4"/>
        <v>0</v>
      </c>
      <c r="P7" s="356">
        <f t="shared" si="5"/>
        <v>0</v>
      </c>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row>
    <row r="8" spans="1:154" ht="24.95" customHeight="1" x14ac:dyDescent="0.2">
      <c r="A8" s="144">
        <v>6</v>
      </c>
      <c r="B8" s="150"/>
      <c r="C8" s="150"/>
      <c r="D8" s="240" t="s">
        <v>48</v>
      </c>
      <c r="E8" s="151">
        <v>0</v>
      </c>
      <c r="F8" s="151">
        <v>0</v>
      </c>
      <c r="G8" s="151">
        <v>0</v>
      </c>
      <c r="H8" s="151">
        <v>0</v>
      </c>
      <c r="I8" s="151">
        <v>0</v>
      </c>
      <c r="J8" s="356">
        <f t="shared" si="0"/>
        <v>0</v>
      </c>
      <c r="K8" s="291"/>
      <c r="L8" s="358">
        <f t="shared" si="1"/>
        <v>0</v>
      </c>
      <c r="M8" s="356">
        <f t="shared" si="2"/>
        <v>0</v>
      </c>
      <c r="N8" s="356">
        <f t="shared" si="3"/>
        <v>0</v>
      </c>
      <c r="O8" s="356">
        <f t="shared" si="4"/>
        <v>0</v>
      </c>
      <c r="P8" s="356">
        <f t="shared" si="5"/>
        <v>0</v>
      </c>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row>
    <row r="9" spans="1:154" ht="24.95" customHeight="1" x14ac:dyDescent="0.2">
      <c r="A9" s="144">
        <v>7</v>
      </c>
      <c r="B9" s="150"/>
      <c r="C9" s="150"/>
      <c r="D9" s="240" t="s">
        <v>48</v>
      </c>
      <c r="E9" s="151">
        <v>0</v>
      </c>
      <c r="F9" s="151">
        <v>0</v>
      </c>
      <c r="G9" s="151">
        <v>0</v>
      </c>
      <c r="H9" s="151">
        <v>0</v>
      </c>
      <c r="I9" s="151">
        <v>0</v>
      </c>
      <c r="J9" s="356">
        <f t="shared" si="0"/>
        <v>0</v>
      </c>
      <c r="K9" s="291"/>
      <c r="L9" s="358">
        <f t="shared" si="1"/>
        <v>0</v>
      </c>
      <c r="M9" s="356">
        <f t="shared" si="2"/>
        <v>0</v>
      </c>
      <c r="N9" s="356">
        <f t="shared" si="3"/>
        <v>0</v>
      </c>
      <c r="O9" s="356">
        <f t="shared" si="4"/>
        <v>0</v>
      </c>
      <c r="P9" s="356">
        <f t="shared" si="5"/>
        <v>0</v>
      </c>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row>
    <row r="10" spans="1:154" ht="24.95" customHeight="1" x14ac:dyDescent="0.2">
      <c r="A10" s="144">
        <v>8</v>
      </c>
      <c r="B10" s="150"/>
      <c r="C10" s="150"/>
      <c r="D10" s="240" t="s">
        <v>48</v>
      </c>
      <c r="E10" s="151">
        <v>0</v>
      </c>
      <c r="F10" s="151">
        <v>0</v>
      </c>
      <c r="G10" s="151">
        <v>0</v>
      </c>
      <c r="H10" s="151">
        <v>0</v>
      </c>
      <c r="I10" s="151">
        <v>0</v>
      </c>
      <c r="J10" s="356">
        <f t="shared" si="0"/>
        <v>0</v>
      </c>
      <c r="K10" s="291"/>
      <c r="L10" s="358">
        <f t="shared" si="1"/>
        <v>0</v>
      </c>
      <c r="M10" s="356">
        <f t="shared" si="2"/>
        <v>0</v>
      </c>
      <c r="N10" s="356">
        <f t="shared" si="3"/>
        <v>0</v>
      </c>
      <c r="O10" s="356">
        <f t="shared" si="4"/>
        <v>0</v>
      </c>
      <c r="P10" s="356">
        <f t="shared" si="5"/>
        <v>0</v>
      </c>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row>
    <row r="11" spans="1:154" ht="24.95" customHeight="1" x14ac:dyDescent="0.2">
      <c r="A11" s="144">
        <v>9</v>
      </c>
      <c r="B11" s="150"/>
      <c r="C11" s="150"/>
      <c r="D11" s="240" t="s">
        <v>48</v>
      </c>
      <c r="E11" s="151">
        <v>0</v>
      </c>
      <c r="F11" s="151">
        <v>0</v>
      </c>
      <c r="G11" s="151">
        <v>0</v>
      </c>
      <c r="H11" s="151">
        <v>0</v>
      </c>
      <c r="I11" s="151">
        <v>0</v>
      </c>
      <c r="J11" s="356">
        <f t="shared" si="0"/>
        <v>0</v>
      </c>
      <c r="K11" s="291"/>
      <c r="L11" s="358">
        <f t="shared" si="1"/>
        <v>0</v>
      </c>
      <c r="M11" s="356">
        <f t="shared" si="2"/>
        <v>0</v>
      </c>
      <c r="N11" s="356">
        <f t="shared" si="3"/>
        <v>0</v>
      </c>
      <c r="O11" s="356">
        <f t="shared" si="4"/>
        <v>0</v>
      </c>
      <c r="P11" s="356">
        <f t="shared" si="5"/>
        <v>0</v>
      </c>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row>
    <row r="12" spans="1:154" ht="24.95" customHeight="1" thickBot="1" x14ac:dyDescent="0.25">
      <c r="A12" s="152">
        <v>10</v>
      </c>
      <c r="B12" s="153"/>
      <c r="C12" s="153"/>
      <c r="D12" s="241" t="s">
        <v>48</v>
      </c>
      <c r="E12" s="154">
        <v>0</v>
      </c>
      <c r="F12" s="154">
        <v>0</v>
      </c>
      <c r="G12" s="154">
        <v>0</v>
      </c>
      <c r="H12" s="154">
        <v>0</v>
      </c>
      <c r="I12" s="154">
        <v>0</v>
      </c>
      <c r="J12" s="357">
        <f t="shared" si="0"/>
        <v>0</v>
      </c>
      <c r="K12" s="292"/>
      <c r="L12" s="359">
        <f t="shared" si="1"/>
        <v>0</v>
      </c>
      <c r="M12" s="357">
        <f t="shared" si="2"/>
        <v>0</v>
      </c>
      <c r="N12" s="357">
        <f t="shared" si="3"/>
        <v>0</v>
      </c>
      <c r="O12" s="357">
        <f t="shared" si="4"/>
        <v>0</v>
      </c>
      <c r="P12" s="357">
        <f t="shared" si="5"/>
        <v>0</v>
      </c>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row>
    <row r="13" spans="1:154" ht="60.75" customHeight="1" thickTop="1" x14ac:dyDescent="0.2">
      <c r="A13" s="156"/>
      <c r="B13" s="156"/>
      <c r="C13" s="167"/>
      <c r="D13" s="166" t="s">
        <v>85</v>
      </c>
      <c r="E13" s="155">
        <f>SUM(E3:E12)</f>
        <v>75000</v>
      </c>
      <c r="F13" s="155">
        <f t="shared" ref="F13:J13" si="6">SUM(F3:F12)</f>
        <v>75000</v>
      </c>
      <c r="G13" s="155">
        <f t="shared" si="6"/>
        <v>75000</v>
      </c>
      <c r="H13" s="155">
        <f t="shared" si="6"/>
        <v>0</v>
      </c>
      <c r="I13" s="155">
        <f t="shared" si="6"/>
        <v>0</v>
      </c>
      <c r="J13" s="155">
        <f t="shared" si="6"/>
        <v>225000</v>
      </c>
      <c r="K13" s="156"/>
      <c r="L13" s="157">
        <f>IF(COUNTA(K$3:K$12)-COUNTA(B3:B12)&lt;&gt;0,"One or more of the rows in columns K or B does not have a value", IF(COUNTIF(L3:L12,"&gt;0")&gt;0,SUM(L3:L12), IF(COUNTIF(M3:P12,"!!!!!!!")=0,0,"One or more of the rows in columns K or B does not have a value")))</f>
        <v>25000</v>
      </c>
      <c r="M13" s="157">
        <f>IF(COUNTA(K$3:K$12)-COUNTA(B3:B12)&lt;&gt;0,"!!!!!!!", IF(COUNTIF(M3:M12,"&gt;0")&gt;0,SUM(M3:M12), IF(OR((COUNTIF(N3:P12,"!!!!!!!")=0),COUNTIFS(L3:L12,"&gt;0",L3:L12,"")),0,"!!!!!!!")))</f>
        <v>0</v>
      </c>
      <c r="N13" s="157">
        <f>IF(COUNTA(K$3:K$12)-COUNTA(B3:B12)&lt;&gt;0,"!!!!!!!", IF(COUNTIF(N3:N12,"&gt;0")&gt;0,SUM(N3:N12), IF(OR((COUNTIF(O3:P12,"!!!!!!!")=0),COUNTIF(M3:M12,"!!!!!!!")=0,COUNTIFS(L3:L12,"&gt;0",L3:L12,"")),0,"!!!!!!!")))</f>
        <v>0</v>
      </c>
      <c r="O13" s="157">
        <f>IF(COUNTA(K$3:K$12)-COUNTA(B3:B12)&lt;&gt;0,"!!!!!!!", IF(COUNTIF(O3:O12,"&gt;0")&gt;0,SUM(O3:O12), IF(OR((COUNTIF(O3:P12,"!!!!!!!")=0),(COUNTIF(M3:M12,"!!!!!!!")=0),COUNTIFS(L3:L12,"&gt;0",L3:L12,"")),0,"!!!!!!!")))</f>
        <v>0</v>
      </c>
      <c r="P13" s="157">
        <f>IF(COUNTA(K$3:K$12)-COUNTA(B3:B12)&lt;&gt;0,"!!!!!!!", IF(COUNTIF(P3:P12,"&gt;0")&gt;0,SUM(P3:P12), IF(OR((COUNTIF(M3:O12,"!!!!!!!")=0),COUNTIFS(L3:L12,"&gt;0",L3:L12,"")),0,"!!!!!!!")))</f>
        <v>0</v>
      </c>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row>
    <row r="14" spans="1:154" x14ac:dyDescent="0.2">
      <c r="A14" s="132"/>
      <c r="B14" s="132"/>
      <c r="C14" s="132"/>
      <c r="D14" s="132"/>
      <c r="E14" s="158"/>
      <c r="F14" s="158"/>
      <c r="G14" s="158"/>
      <c r="H14" s="158"/>
      <c r="I14" s="158"/>
      <c r="J14" s="158"/>
      <c r="K14" s="132"/>
      <c r="L14" s="132"/>
      <c r="M14" s="132"/>
      <c r="N14" s="132"/>
      <c r="O14" s="132"/>
      <c r="P14" s="132"/>
      <c r="Q14" s="132"/>
      <c r="R14" s="132"/>
      <c r="S14" s="132"/>
      <c r="T14" s="132"/>
      <c r="U14" s="132"/>
      <c r="V14" s="132"/>
      <c r="W14" s="132"/>
      <c r="X14" s="132"/>
      <c r="Y14" s="132"/>
    </row>
    <row r="15" spans="1:154" ht="29.25" customHeight="1" x14ac:dyDescent="0.2">
      <c r="A15" s="132"/>
      <c r="B15" s="132"/>
      <c r="C15" s="446" t="s">
        <v>152</v>
      </c>
      <c r="D15" s="446"/>
      <c r="E15" s="159" t="s">
        <v>47</v>
      </c>
      <c r="F15" s="159" t="s">
        <v>20</v>
      </c>
      <c r="G15" s="159" t="s">
        <v>44</v>
      </c>
      <c r="H15" s="159" t="s">
        <v>45</v>
      </c>
      <c r="I15" s="159" t="s">
        <v>46</v>
      </c>
      <c r="J15" s="160" t="s">
        <v>21</v>
      </c>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row>
    <row r="16" spans="1:154" ht="20.100000000000001" customHeight="1" x14ac:dyDescent="0.2">
      <c r="A16" s="132"/>
      <c r="B16" s="132"/>
      <c r="C16" s="447" t="s">
        <v>164</v>
      </c>
      <c r="D16" s="447"/>
      <c r="E16" s="161">
        <f>L13</f>
        <v>25000</v>
      </c>
      <c r="F16" s="161">
        <f t="shared" ref="F16:I16" si="7">M13</f>
        <v>0</v>
      </c>
      <c r="G16" s="161">
        <f t="shared" si="7"/>
        <v>0</v>
      </c>
      <c r="H16" s="161">
        <f t="shared" si="7"/>
        <v>0</v>
      </c>
      <c r="I16" s="161">
        <f t="shared" si="7"/>
        <v>0</v>
      </c>
      <c r="J16" s="159">
        <f>SUM(E16:I16)</f>
        <v>25000</v>
      </c>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row>
    <row r="17" spans="1:154" ht="20.100000000000001" customHeight="1" thickBot="1" x14ac:dyDescent="0.25">
      <c r="A17" s="132"/>
      <c r="B17" s="132"/>
      <c r="C17" s="448" t="s">
        <v>165</v>
      </c>
      <c r="D17" s="448"/>
      <c r="E17" s="162">
        <f>IFERROR(E13-L13,"--")</f>
        <v>50000</v>
      </c>
      <c r="F17" s="162">
        <f t="shared" ref="F17:I17" si="8">IFERROR(F13-M13,"--")</f>
        <v>75000</v>
      </c>
      <c r="G17" s="162">
        <f t="shared" si="8"/>
        <v>75000</v>
      </c>
      <c r="H17" s="162">
        <f t="shared" si="8"/>
        <v>0</v>
      </c>
      <c r="I17" s="162">
        <f t="shared" si="8"/>
        <v>0</v>
      </c>
      <c r="J17" s="163">
        <f>SUM(E17:I17)</f>
        <v>200000</v>
      </c>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row>
    <row r="18" spans="1:154" ht="20.100000000000001" customHeight="1" thickTop="1" x14ac:dyDescent="0.2">
      <c r="A18" s="132"/>
      <c r="B18" s="132"/>
      <c r="C18" s="443" t="s">
        <v>85</v>
      </c>
      <c r="D18" s="443"/>
      <c r="E18" s="164">
        <f>SUM(E16:E17)</f>
        <v>75000</v>
      </c>
      <c r="F18" s="164">
        <f t="shared" ref="F18:I18" si="9">SUM(F16:F17)</f>
        <v>75000</v>
      </c>
      <c r="G18" s="164">
        <f t="shared" si="9"/>
        <v>75000</v>
      </c>
      <c r="H18" s="164">
        <f t="shared" si="9"/>
        <v>0</v>
      </c>
      <c r="I18" s="164">
        <f t="shared" si="9"/>
        <v>0</v>
      </c>
      <c r="J18" s="164">
        <f>SUM(J16:J17)</f>
        <v>225000</v>
      </c>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row>
    <row r="19" spans="1:154" x14ac:dyDescent="0.2">
      <c r="A19" s="132"/>
      <c r="B19" s="132"/>
      <c r="C19" s="132"/>
      <c r="D19" s="132"/>
      <c r="E19" s="158"/>
      <c r="F19" s="158"/>
      <c r="G19" s="158"/>
      <c r="H19" s="158"/>
      <c r="I19" s="158"/>
      <c r="J19" s="158"/>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row>
    <row r="20" spans="1:154" x14ac:dyDescent="0.2">
      <c r="A20" s="132"/>
      <c r="B20" s="132"/>
      <c r="C20" s="132"/>
      <c r="D20" s="132"/>
      <c r="E20" s="158"/>
      <c r="F20" s="158"/>
      <c r="G20" s="158"/>
      <c r="H20" s="158"/>
      <c r="I20" s="158"/>
      <c r="J20" s="158"/>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row>
    <row r="21" spans="1:154" x14ac:dyDescent="0.2">
      <c r="A21" s="132"/>
      <c r="B21" s="132"/>
      <c r="C21" s="132"/>
      <c r="D21" s="132"/>
      <c r="E21" s="158"/>
      <c r="F21" s="158"/>
      <c r="G21" s="158"/>
      <c r="H21" s="158"/>
      <c r="I21" s="158"/>
      <c r="J21" s="158"/>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row>
    <row r="22" spans="1:154" x14ac:dyDescent="0.2">
      <c r="A22" s="132"/>
      <c r="B22" s="132"/>
      <c r="C22" s="132"/>
      <c r="D22" s="132"/>
      <c r="E22" s="158"/>
      <c r="F22" s="158"/>
      <c r="G22" s="158"/>
      <c r="H22" s="158"/>
      <c r="I22" s="158"/>
      <c r="J22" s="158"/>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row>
    <row r="23" spans="1:154" x14ac:dyDescent="0.2">
      <c r="A23" s="132"/>
      <c r="B23" s="132"/>
      <c r="C23" s="132"/>
      <c r="D23" s="132"/>
      <c r="E23" s="158"/>
      <c r="F23" s="158"/>
      <c r="G23" s="158"/>
      <c r="H23" s="158"/>
      <c r="I23" s="158"/>
      <c r="J23" s="158"/>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row>
    <row r="24" spans="1:154" x14ac:dyDescent="0.2">
      <c r="A24" s="132"/>
      <c r="B24" s="132"/>
      <c r="C24" s="132"/>
      <c r="D24" s="132"/>
      <c r="E24" s="158"/>
      <c r="F24" s="158"/>
      <c r="G24" s="158"/>
      <c r="H24" s="158"/>
      <c r="I24" s="158"/>
      <c r="J24" s="158"/>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row>
    <row r="25" spans="1:154" x14ac:dyDescent="0.2">
      <c r="A25" s="132"/>
      <c r="B25" s="132"/>
      <c r="C25" s="132"/>
      <c r="D25" s="132"/>
      <c r="E25" s="158"/>
      <c r="F25" s="158"/>
      <c r="G25" s="158"/>
      <c r="H25" s="158"/>
      <c r="I25" s="158"/>
      <c r="J25" s="158"/>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row>
    <row r="26" spans="1:154" x14ac:dyDescent="0.2">
      <c r="A26" s="132"/>
      <c r="B26" s="132"/>
      <c r="C26" s="132"/>
      <c r="D26" s="132"/>
      <c r="E26" s="158"/>
      <c r="F26" s="158"/>
      <c r="G26" s="158"/>
      <c r="H26" s="158"/>
      <c r="I26" s="158"/>
      <c r="J26" s="158"/>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row>
    <row r="27" spans="1:154" x14ac:dyDescent="0.2">
      <c r="A27" s="132"/>
      <c r="B27" s="132"/>
      <c r="C27" s="132"/>
      <c r="D27" s="132"/>
      <c r="E27" s="158"/>
      <c r="F27" s="158"/>
      <c r="G27" s="158"/>
      <c r="H27" s="158"/>
      <c r="I27" s="158"/>
      <c r="J27" s="158"/>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row>
    <row r="28" spans="1:154" x14ac:dyDescent="0.2">
      <c r="A28" s="132"/>
      <c r="B28" s="132"/>
      <c r="C28" s="132"/>
      <c r="D28" s="132"/>
      <c r="E28" s="158"/>
      <c r="F28" s="158"/>
      <c r="G28" s="158"/>
      <c r="H28" s="158"/>
      <c r="I28" s="158"/>
      <c r="J28" s="158"/>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row>
    <row r="29" spans="1:154" x14ac:dyDescent="0.2">
      <c r="A29" s="132"/>
      <c r="B29" s="132"/>
      <c r="C29" s="132"/>
      <c r="D29" s="132"/>
      <c r="E29" s="158"/>
      <c r="F29" s="158"/>
      <c r="G29" s="158"/>
      <c r="H29" s="158"/>
      <c r="I29" s="158"/>
      <c r="J29" s="158"/>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row>
    <row r="30" spans="1:154" x14ac:dyDescent="0.2">
      <c r="A30" s="132"/>
      <c r="B30" s="132"/>
      <c r="C30" s="132"/>
      <c r="D30" s="132"/>
      <c r="E30" s="158"/>
      <c r="F30" s="158"/>
      <c r="G30" s="158"/>
      <c r="H30" s="158"/>
      <c r="I30" s="158"/>
      <c r="J30" s="158"/>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row>
    <row r="31" spans="1:154" x14ac:dyDescent="0.2">
      <c r="A31" s="132"/>
      <c r="B31" s="132"/>
      <c r="C31" s="132"/>
      <c r="D31" s="132"/>
      <c r="E31" s="158"/>
      <c r="F31" s="158"/>
      <c r="G31" s="158"/>
      <c r="H31" s="158"/>
      <c r="I31" s="158"/>
      <c r="J31" s="158"/>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row>
    <row r="32" spans="1:154" x14ac:dyDescent="0.2">
      <c r="A32" s="132"/>
      <c r="B32" s="132"/>
      <c r="C32" s="132"/>
      <c r="D32" s="132"/>
      <c r="E32" s="158"/>
      <c r="F32" s="158"/>
      <c r="G32" s="158"/>
      <c r="H32" s="158"/>
      <c r="I32" s="158"/>
      <c r="J32" s="158"/>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row>
    <row r="33" spans="1:66" x14ac:dyDescent="0.2">
      <c r="A33" s="132"/>
      <c r="B33" s="132"/>
      <c r="C33" s="132"/>
      <c r="D33" s="132"/>
      <c r="E33" s="158"/>
      <c r="F33" s="158"/>
      <c r="G33" s="158"/>
      <c r="H33" s="158"/>
      <c r="I33" s="158"/>
      <c r="J33" s="158"/>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row>
    <row r="34" spans="1:66" x14ac:dyDescent="0.2">
      <c r="A34" s="132"/>
      <c r="B34" s="132"/>
      <c r="C34" s="132"/>
      <c r="D34" s="132"/>
      <c r="E34" s="158"/>
      <c r="F34" s="158"/>
      <c r="G34" s="158"/>
      <c r="H34" s="158"/>
      <c r="I34" s="158"/>
      <c r="J34" s="158"/>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row>
    <row r="35" spans="1:66" x14ac:dyDescent="0.2">
      <c r="A35" s="132"/>
      <c r="B35" s="132"/>
      <c r="C35" s="132"/>
      <c r="D35" s="132"/>
      <c r="E35" s="158"/>
      <c r="F35" s="158"/>
      <c r="G35" s="158"/>
      <c r="H35" s="158"/>
      <c r="I35" s="158"/>
      <c r="J35" s="158"/>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row>
    <row r="36" spans="1:66" x14ac:dyDescent="0.2">
      <c r="A36" s="132"/>
      <c r="B36" s="132"/>
      <c r="C36" s="132"/>
      <c r="D36" s="132"/>
      <c r="E36" s="158"/>
      <c r="F36" s="158"/>
      <c r="G36" s="158"/>
      <c r="H36" s="158"/>
      <c r="I36" s="158"/>
      <c r="J36" s="158"/>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row>
    <row r="37" spans="1:66" x14ac:dyDescent="0.2">
      <c r="A37" s="132"/>
      <c r="B37" s="132"/>
      <c r="C37" s="132"/>
      <c r="D37" s="132"/>
      <c r="E37" s="158"/>
      <c r="F37" s="158"/>
      <c r="G37" s="158"/>
      <c r="H37" s="158"/>
      <c r="I37" s="158"/>
      <c r="J37" s="158"/>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row>
    <row r="38" spans="1:66" x14ac:dyDescent="0.2">
      <c r="A38" s="132"/>
      <c r="B38" s="132"/>
      <c r="C38" s="132"/>
      <c r="D38" s="132"/>
      <c r="E38" s="158"/>
      <c r="F38" s="158"/>
      <c r="G38" s="158"/>
      <c r="H38" s="158"/>
      <c r="I38" s="158"/>
      <c r="J38" s="158"/>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row>
    <row r="39" spans="1:66" x14ac:dyDescent="0.2">
      <c r="A39" s="132"/>
      <c r="B39" s="132"/>
      <c r="C39" s="132"/>
      <c r="D39" s="132"/>
      <c r="E39" s="158"/>
      <c r="F39" s="158"/>
      <c r="G39" s="158"/>
      <c r="H39" s="158"/>
      <c r="I39" s="158"/>
      <c r="J39" s="158"/>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row>
    <row r="40" spans="1:66" x14ac:dyDescent="0.2">
      <c r="A40" s="132"/>
      <c r="B40" s="132"/>
      <c r="C40" s="132"/>
      <c r="D40" s="132"/>
      <c r="E40" s="158"/>
      <c r="F40" s="158"/>
      <c r="G40" s="158"/>
      <c r="H40" s="158"/>
      <c r="I40" s="158"/>
      <c r="J40" s="158"/>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row>
    <row r="41" spans="1:66" x14ac:dyDescent="0.2">
      <c r="A41" s="132"/>
      <c r="B41" s="132"/>
      <c r="C41" s="132"/>
      <c r="D41" s="132"/>
      <c r="E41" s="158"/>
      <c r="F41" s="158"/>
      <c r="G41" s="158"/>
      <c r="H41" s="158"/>
      <c r="I41" s="158"/>
      <c r="J41" s="158"/>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row>
    <row r="42" spans="1:66" x14ac:dyDescent="0.2">
      <c r="A42" s="132"/>
      <c r="B42" s="132"/>
      <c r="C42" s="132"/>
      <c r="D42" s="132"/>
      <c r="E42" s="158"/>
      <c r="F42" s="158"/>
      <c r="G42" s="158"/>
      <c r="H42" s="158"/>
      <c r="I42" s="158"/>
      <c r="J42" s="158"/>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row>
    <row r="43" spans="1:66" x14ac:dyDescent="0.2">
      <c r="A43" s="132"/>
      <c r="B43" s="132"/>
      <c r="C43" s="132"/>
      <c r="D43" s="132"/>
      <c r="E43" s="158"/>
      <c r="F43" s="158"/>
      <c r="G43" s="158"/>
      <c r="H43" s="158"/>
      <c r="I43" s="158"/>
      <c r="J43" s="158"/>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row>
    <row r="44" spans="1:66" x14ac:dyDescent="0.2">
      <c r="A44" s="132"/>
      <c r="B44" s="132"/>
      <c r="C44" s="132"/>
      <c r="D44" s="132"/>
      <c r="E44" s="158"/>
      <c r="F44" s="158"/>
      <c r="G44" s="158"/>
      <c r="H44" s="158"/>
      <c r="I44" s="158"/>
      <c r="J44" s="158"/>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row>
    <row r="45" spans="1:66" x14ac:dyDescent="0.2">
      <c r="A45" s="132"/>
      <c r="B45" s="132"/>
      <c r="C45" s="132"/>
      <c r="D45" s="132"/>
      <c r="E45" s="158"/>
      <c r="F45" s="158"/>
      <c r="G45" s="158"/>
      <c r="H45" s="158"/>
      <c r="I45" s="158"/>
      <c r="J45" s="158"/>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row>
    <row r="46" spans="1:66" x14ac:dyDescent="0.2">
      <c r="A46" s="132"/>
      <c r="B46" s="132"/>
      <c r="C46" s="132"/>
      <c r="D46" s="132"/>
      <c r="E46" s="158"/>
      <c r="F46" s="158"/>
      <c r="G46" s="158"/>
      <c r="H46" s="158"/>
      <c r="I46" s="158"/>
      <c r="J46" s="158"/>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row>
    <row r="47" spans="1:66" x14ac:dyDescent="0.2">
      <c r="A47" s="132"/>
      <c r="B47" s="132"/>
      <c r="C47" s="132"/>
      <c r="D47" s="132"/>
      <c r="E47" s="158"/>
      <c r="F47" s="158"/>
      <c r="G47" s="158"/>
      <c r="H47" s="158"/>
      <c r="I47" s="158"/>
      <c r="J47" s="158"/>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row>
    <row r="48" spans="1:66" x14ac:dyDescent="0.2">
      <c r="A48" s="132"/>
      <c r="B48" s="132"/>
      <c r="C48" s="132"/>
      <c r="D48" s="132"/>
      <c r="E48" s="158"/>
      <c r="F48" s="158"/>
      <c r="G48" s="158"/>
      <c r="H48" s="158"/>
      <c r="I48" s="158"/>
      <c r="J48" s="158"/>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row>
    <row r="49" spans="1:66" x14ac:dyDescent="0.2">
      <c r="A49" s="132"/>
      <c r="B49" s="132"/>
      <c r="C49" s="132"/>
      <c r="D49" s="132"/>
      <c r="E49" s="158"/>
      <c r="F49" s="158"/>
      <c r="G49" s="158"/>
      <c r="H49" s="158"/>
      <c r="I49" s="158"/>
      <c r="J49" s="158"/>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row>
    <row r="50" spans="1:66" x14ac:dyDescent="0.2">
      <c r="A50" s="132"/>
      <c r="B50" s="132"/>
      <c r="C50" s="132"/>
      <c r="D50" s="132"/>
      <c r="E50" s="158"/>
      <c r="F50" s="158"/>
      <c r="G50" s="158"/>
      <c r="H50" s="158"/>
      <c r="I50" s="158"/>
      <c r="J50" s="158"/>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row>
    <row r="51" spans="1:66" x14ac:dyDescent="0.2">
      <c r="A51" s="132"/>
      <c r="B51" s="132"/>
      <c r="C51" s="132"/>
      <c r="D51" s="132"/>
      <c r="E51" s="158"/>
      <c r="F51" s="158"/>
      <c r="G51" s="158"/>
      <c r="H51" s="158"/>
      <c r="I51" s="158"/>
      <c r="J51" s="158"/>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row>
    <row r="52" spans="1:66" x14ac:dyDescent="0.2">
      <c r="A52" s="132"/>
      <c r="B52" s="132"/>
      <c r="C52" s="132"/>
      <c r="D52" s="132"/>
      <c r="E52" s="158"/>
      <c r="F52" s="158"/>
      <c r="G52" s="158"/>
      <c r="H52" s="158"/>
      <c r="I52" s="158"/>
      <c r="J52" s="158"/>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row>
    <row r="53" spans="1:66" x14ac:dyDescent="0.2">
      <c r="A53" s="132"/>
      <c r="B53" s="132"/>
      <c r="C53" s="132"/>
      <c r="D53" s="132"/>
      <c r="E53" s="158"/>
      <c r="F53" s="158"/>
      <c r="G53" s="158"/>
      <c r="H53" s="158"/>
      <c r="I53" s="158"/>
      <c r="J53" s="158"/>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row>
    <row r="54" spans="1:66" x14ac:dyDescent="0.2">
      <c r="A54" s="132"/>
      <c r="B54" s="132"/>
      <c r="C54" s="132"/>
      <c r="D54" s="132"/>
      <c r="E54" s="158"/>
      <c r="F54" s="158"/>
      <c r="G54" s="158"/>
      <c r="H54" s="158"/>
      <c r="I54" s="158"/>
      <c r="J54" s="158"/>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row>
    <row r="55" spans="1:66" x14ac:dyDescent="0.2">
      <c r="A55" s="132"/>
      <c r="B55" s="132"/>
      <c r="C55" s="132"/>
      <c r="D55" s="132"/>
      <c r="E55" s="158"/>
      <c r="F55" s="158"/>
      <c r="G55" s="158"/>
      <c r="H55" s="158"/>
      <c r="I55" s="158"/>
      <c r="J55" s="158"/>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row>
    <row r="56" spans="1:66" x14ac:dyDescent="0.2">
      <c r="A56" s="132"/>
      <c r="B56" s="132"/>
      <c r="C56" s="132"/>
      <c r="D56" s="132"/>
      <c r="E56" s="158"/>
      <c r="F56" s="158"/>
      <c r="G56" s="158"/>
      <c r="H56" s="158"/>
      <c r="I56" s="158"/>
      <c r="J56" s="158"/>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row>
    <row r="57" spans="1:66" x14ac:dyDescent="0.2">
      <c r="A57" s="132"/>
      <c r="B57" s="132"/>
      <c r="C57" s="132"/>
      <c r="D57" s="132"/>
      <c r="E57" s="158"/>
      <c r="F57" s="158"/>
      <c r="G57" s="158"/>
      <c r="H57" s="158"/>
      <c r="I57" s="158"/>
      <c r="J57" s="158"/>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row>
    <row r="58" spans="1:66" x14ac:dyDescent="0.2">
      <c r="A58" s="132"/>
      <c r="B58" s="132"/>
      <c r="C58" s="132"/>
      <c r="D58" s="132"/>
      <c r="E58" s="158"/>
      <c r="F58" s="158"/>
      <c r="G58" s="158"/>
      <c r="H58" s="158"/>
      <c r="I58" s="158"/>
      <c r="J58" s="158"/>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row>
    <row r="59" spans="1:66" x14ac:dyDescent="0.2">
      <c r="A59" s="132"/>
      <c r="B59" s="132"/>
      <c r="C59" s="132"/>
      <c r="D59" s="132"/>
      <c r="E59" s="158"/>
      <c r="F59" s="158"/>
      <c r="G59" s="158"/>
      <c r="H59" s="158"/>
      <c r="I59" s="158"/>
      <c r="J59" s="158"/>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row>
    <row r="60" spans="1:66" x14ac:dyDescent="0.2">
      <c r="A60" s="132"/>
      <c r="B60" s="132"/>
      <c r="C60" s="132"/>
      <c r="D60" s="132"/>
      <c r="E60" s="158"/>
      <c r="F60" s="158"/>
      <c r="G60" s="158"/>
      <c r="H60" s="158"/>
      <c r="I60" s="158"/>
      <c r="J60" s="158"/>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row>
    <row r="61" spans="1:66" x14ac:dyDescent="0.2">
      <c r="A61" s="132"/>
      <c r="B61" s="132"/>
      <c r="C61" s="132"/>
      <c r="D61" s="132"/>
      <c r="E61" s="158"/>
      <c r="F61" s="158"/>
      <c r="G61" s="158"/>
      <c r="H61" s="158"/>
      <c r="I61" s="158"/>
      <c r="J61" s="158"/>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row>
    <row r="62" spans="1:66" x14ac:dyDescent="0.2">
      <c r="A62" s="132"/>
      <c r="B62" s="132"/>
      <c r="C62" s="132"/>
      <c r="D62" s="132"/>
      <c r="E62" s="158"/>
      <c r="F62" s="158"/>
      <c r="G62" s="158"/>
      <c r="H62" s="158"/>
      <c r="I62" s="158"/>
      <c r="J62" s="158"/>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row>
    <row r="63" spans="1:66" x14ac:dyDescent="0.2">
      <c r="A63" s="132"/>
      <c r="B63" s="132"/>
      <c r="C63" s="132"/>
      <c r="D63" s="132"/>
      <c r="E63" s="158"/>
      <c r="F63" s="158"/>
      <c r="G63" s="158"/>
      <c r="H63" s="158"/>
      <c r="I63" s="158"/>
      <c r="J63" s="158"/>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row>
    <row r="64" spans="1:66" x14ac:dyDescent="0.2">
      <c r="A64" s="132"/>
      <c r="B64" s="132"/>
      <c r="C64" s="132"/>
      <c r="D64" s="132"/>
      <c r="E64" s="158"/>
      <c r="F64" s="158"/>
      <c r="G64" s="158"/>
      <c r="H64" s="158"/>
      <c r="I64" s="158"/>
      <c r="J64" s="158"/>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row>
    <row r="65" spans="1:66" x14ac:dyDescent="0.2">
      <c r="A65" s="132"/>
      <c r="B65" s="132"/>
      <c r="C65" s="132"/>
      <c r="D65" s="132"/>
      <c r="E65" s="158"/>
      <c r="F65" s="158"/>
      <c r="G65" s="158"/>
      <c r="H65" s="158"/>
      <c r="I65" s="158"/>
      <c r="J65" s="158"/>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row>
    <row r="66" spans="1:66" x14ac:dyDescent="0.2">
      <c r="A66" s="132"/>
      <c r="B66" s="132"/>
      <c r="C66" s="132"/>
      <c r="D66" s="132"/>
      <c r="E66" s="158"/>
      <c r="F66" s="158"/>
      <c r="G66" s="158"/>
      <c r="H66" s="158"/>
      <c r="I66" s="158"/>
      <c r="J66" s="158"/>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row>
    <row r="67" spans="1:66" x14ac:dyDescent="0.2">
      <c r="A67" s="132"/>
      <c r="B67" s="132"/>
      <c r="C67" s="132"/>
      <c r="D67" s="132"/>
      <c r="E67" s="158"/>
      <c r="F67" s="158"/>
      <c r="G67" s="158"/>
      <c r="H67" s="158"/>
      <c r="I67" s="158"/>
      <c r="J67" s="158"/>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row>
    <row r="68" spans="1:66" x14ac:dyDescent="0.2">
      <c r="A68" s="132"/>
      <c r="B68" s="132"/>
      <c r="C68" s="132"/>
      <c r="D68" s="132"/>
      <c r="E68" s="158"/>
      <c r="F68" s="158"/>
      <c r="G68" s="158"/>
      <c r="H68" s="158"/>
      <c r="I68" s="158"/>
      <c r="J68" s="158"/>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row>
    <row r="69" spans="1:66" x14ac:dyDescent="0.2">
      <c r="A69" s="132"/>
      <c r="B69" s="132"/>
      <c r="C69" s="132"/>
      <c r="D69" s="132"/>
      <c r="E69" s="158"/>
      <c r="F69" s="158"/>
      <c r="G69" s="158"/>
      <c r="H69" s="158"/>
      <c r="I69" s="158"/>
      <c r="J69" s="158"/>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row>
    <row r="70" spans="1:66" x14ac:dyDescent="0.2">
      <c r="A70" s="132"/>
      <c r="B70" s="132"/>
      <c r="C70" s="132"/>
      <c r="D70" s="132"/>
      <c r="E70" s="158"/>
      <c r="F70" s="158"/>
      <c r="G70" s="158"/>
      <c r="H70" s="158"/>
      <c r="I70" s="158"/>
      <c r="J70" s="158"/>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row>
    <row r="71" spans="1:66" x14ac:dyDescent="0.2">
      <c r="A71" s="132"/>
      <c r="B71" s="132"/>
      <c r="C71" s="132"/>
      <c r="D71" s="132"/>
      <c r="E71" s="158"/>
      <c r="F71" s="158"/>
      <c r="G71" s="158"/>
      <c r="H71" s="158"/>
      <c r="I71" s="158"/>
      <c r="J71" s="158"/>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row>
    <row r="72" spans="1:66" x14ac:dyDescent="0.2">
      <c r="A72" s="132"/>
      <c r="B72" s="132"/>
      <c r="C72" s="132"/>
      <c r="D72" s="132"/>
      <c r="E72" s="158"/>
      <c r="F72" s="158"/>
      <c r="G72" s="158"/>
      <c r="H72" s="158"/>
      <c r="I72" s="158"/>
      <c r="J72" s="158"/>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row>
    <row r="73" spans="1:66" x14ac:dyDescent="0.2">
      <c r="A73" s="132"/>
      <c r="B73" s="132"/>
      <c r="C73" s="132"/>
      <c r="D73" s="132"/>
      <c r="E73" s="158"/>
      <c r="F73" s="158"/>
      <c r="G73" s="158"/>
      <c r="H73" s="158"/>
      <c r="I73" s="158"/>
      <c r="J73" s="158"/>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row>
    <row r="74" spans="1:66" x14ac:dyDescent="0.2">
      <c r="A74" s="132"/>
      <c r="B74" s="132"/>
      <c r="C74" s="132"/>
      <c r="D74" s="132"/>
      <c r="E74" s="158"/>
      <c r="F74" s="158"/>
      <c r="G74" s="158"/>
      <c r="H74" s="158"/>
      <c r="I74" s="158"/>
      <c r="J74" s="158"/>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row>
    <row r="75" spans="1:66" x14ac:dyDescent="0.2">
      <c r="A75" s="132"/>
      <c r="B75" s="132"/>
      <c r="C75" s="132"/>
      <c r="D75" s="132"/>
      <c r="E75" s="158"/>
      <c r="F75" s="158"/>
      <c r="G75" s="158"/>
      <c r="H75" s="158"/>
      <c r="I75" s="158"/>
      <c r="J75" s="158"/>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row>
    <row r="76" spans="1:66" x14ac:dyDescent="0.2">
      <c r="A76" s="132"/>
      <c r="B76" s="132"/>
      <c r="C76" s="132"/>
      <c r="D76" s="132"/>
      <c r="E76" s="158"/>
      <c r="F76" s="158"/>
      <c r="G76" s="158"/>
      <c r="H76" s="158"/>
      <c r="I76" s="158"/>
      <c r="J76" s="158"/>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row>
    <row r="77" spans="1:66" x14ac:dyDescent="0.2">
      <c r="A77" s="132"/>
      <c r="B77" s="132"/>
      <c r="C77" s="132"/>
      <c r="D77" s="132"/>
      <c r="E77" s="158"/>
      <c r="F77" s="158"/>
      <c r="G77" s="158"/>
      <c r="H77" s="158"/>
      <c r="I77" s="158"/>
      <c r="J77" s="158"/>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row>
    <row r="78" spans="1:66" x14ac:dyDescent="0.2">
      <c r="A78" s="132"/>
      <c r="B78" s="132"/>
      <c r="C78" s="132"/>
      <c r="D78" s="132"/>
      <c r="E78" s="158"/>
      <c r="F78" s="158"/>
      <c r="G78" s="158"/>
      <c r="H78" s="158"/>
      <c r="I78" s="158"/>
      <c r="J78" s="158"/>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row>
    <row r="79" spans="1:66" x14ac:dyDescent="0.2">
      <c r="A79" s="132"/>
      <c r="B79" s="132"/>
      <c r="C79" s="132"/>
      <c r="D79" s="132"/>
      <c r="E79" s="158"/>
      <c r="F79" s="158"/>
      <c r="G79" s="158"/>
      <c r="H79" s="158"/>
      <c r="I79" s="158"/>
      <c r="J79" s="158"/>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row>
    <row r="80" spans="1:66" x14ac:dyDescent="0.2">
      <c r="A80" s="132"/>
      <c r="B80" s="132"/>
      <c r="C80" s="132"/>
      <c r="D80" s="132"/>
      <c r="E80" s="158"/>
      <c r="F80" s="158"/>
      <c r="G80" s="158"/>
      <c r="H80" s="158"/>
      <c r="I80" s="158"/>
      <c r="J80" s="158"/>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row>
    <row r="81" spans="1:66" x14ac:dyDescent="0.2">
      <c r="A81" s="132"/>
      <c r="B81" s="132"/>
      <c r="C81" s="132"/>
      <c r="D81" s="132"/>
      <c r="E81" s="158"/>
      <c r="F81" s="158"/>
      <c r="G81" s="158"/>
      <c r="H81" s="158"/>
      <c r="I81" s="158"/>
      <c r="J81" s="158"/>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row>
    <row r="82" spans="1:66" x14ac:dyDescent="0.2">
      <c r="A82" s="132"/>
      <c r="B82" s="132"/>
      <c r="C82" s="132"/>
      <c r="D82" s="132"/>
      <c r="E82" s="158"/>
      <c r="F82" s="158"/>
      <c r="G82" s="158"/>
      <c r="H82" s="158"/>
      <c r="I82" s="158"/>
      <c r="J82" s="158"/>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row>
    <row r="83" spans="1:66" x14ac:dyDescent="0.2">
      <c r="A83" s="132"/>
      <c r="B83" s="132"/>
      <c r="C83" s="132"/>
      <c r="D83" s="132"/>
      <c r="E83" s="158"/>
      <c r="F83" s="158"/>
      <c r="G83" s="158"/>
      <c r="H83" s="158"/>
      <c r="I83" s="158"/>
      <c r="J83" s="158"/>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row>
    <row r="84" spans="1:66" x14ac:dyDescent="0.2">
      <c r="A84" s="132"/>
      <c r="B84" s="132"/>
      <c r="C84" s="132"/>
      <c r="D84" s="132"/>
      <c r="E84" s="158"/>
      <c r="F84" s="158"/>
      <c r="G84" s="158"/>
      <c r="H84" s="158"/>
      <c r="I84" s="158"/>
      <c r="J84" s="158"/>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row>
    <row r="85" spans="1:66" x14ac:dyDescent="0.2">
      <c r="A85" s="132"/>
      <c r="B85" s="132"/>
      <c r="C85" s="132"/>
      <c r="D85" s="132"/>
      <c r="E85" s="158"/>
      <c r="F85" s="158"/>
      <c r="G85" s="158"/>
      <c r="H85" s="158"/>
      <c r="I85" s="158"/>
      <c r="J85" s="158"/>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row>
    <row r="86" spans="1:66" x14ac:dyDescent="0.2">
      <c r="A86" s="132"/>
      <c r="B86" s="132"/>
      <c r="C86" s="132"/>
      <c r="D86" s="132"/>
      <c r="E86" s="158"/>
      <c r="F86" s="158"/>
      <c r="G86" s="158"/>
      <c r="H86" s="158"/>
      <c r="I86" s="158"/>
      <c r="J86" s="158"/>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row>
    <row r="87" spans="1:66" x14ac:dyDescent="0.2">
      <c r="A87" s="132"/>
      <c r="B87" s="132"/>
      <c r="C87" s="132"/>
      <c r="D87" s="132"/>
      <c r="E87" s="158"/>
      <c r="F87" s="158"/>
      <c r="G87" s="158"/>
      <c r="H87" s="158"/>
      <c r="I87" s="158"/>
      <c r="J87" s="158"/>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row>
    <row r="88" spans="1:66" x14ac:dyDescent="0.2">
      <c r="A88" s="132"/>
      <c r="B88" s="132"/>
      <c r="C88" s="132"/>
      <c r="D88" s="132"/>
      <c r="E88" s="158"/>
      <c r="F88" s="158"/>
      <c r="G88" s="158"/>
      <c r="H88" s="158"/>
      <c r="I88" s="158"/>
      <c r="J88" s="158"/>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row>
    <row r="89" spans="1:66" x14ac:dyDescent="0.2">
      <c r="A89" s="132"/>
      <c r="B89" s="132"/>
      <c r="C89" s="132"/>
      <c r="D89" s="132"/>
      <c r="E89" s="158"/>
      <c r="F89" s="158"/>
      <c r="G89" s="158"/>
      <c r="H89" s="158"/>
      <c r="I89" s="158"/>
      <c r="J89" s="158"/>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row>
    <row r="90" spans="1:66" x14ac:dyDescent="0.2">
      <c r="A90" s="132"/>
      <c r="B90" s="132"/>
      <c r="C90" s="132"/>
      <c r="D90" s="132"/>
      <c r="E90" s="158"/>
      <c r="F90" s="158"/>
      <c r="G90" s="158"/>
      <c r="H90" s="158"/>
      <c r="I90" s="158"/>
      <c r="J90" s="158"/>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row>
    <row r="91" spans="1:66" x14ac:dyDescent="0.2">
      <c r="A91" s="132"/>
      <c r="B91" s="132"/>
      <c r="C91" s="132"/>
      <c r="D91" s="132"/>
      <c r="E91" s="158"/>
      <c r="F91" s="158"/>
      <c r="G91" s="158"/>
      <c r="H91" s="158"/>
      <c r="I91" s="158"/>
      <c r="J91" s="158"/>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row>
    <row r="92" spans="1:66" x14ac:dyDescent="0.2">
      <c r="A92" s="132"/>
      <c r="B92" s="132"/>
      <c r="C92" s="132"/>
      <c r="D92" s="132"/>
      <c r="E92" s="158"/>
      <c r="F92" s="158"/>
      <c r="G92" s="158"/>
      <c r="H92" s="158"/>
      <c r="I92" s="158"/>
      <c r="J92" s="158"/>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row>
    <row r="93" spans="1:66" x14ac:dyDescent="0.2">
      <c r="A93" s="132"/>
      <c r="B93" s="132"/>
      <c r="C93" s="132"/>
      <c r="D93" s="132"/>
      <c r="E93" s="158"/>
      <c r="F93" s="158"/>
      <c r="G93" s="158"/>
      <c r="H93" s="158"/>
      <c r="I93" s="158"/>
      <c r="J93" s="158"/>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row>
    <row r="94" spans="1:66" x14ac:dyDescent="0.2">
      <c r="A94" s="132"/>
      <c r="B94" s="132"/>
      <c r="C94" s="132"/>
      <c r="D94" s="132"/>
      <c r="E94" s="158"/>
      <c r="F94" s="158"/>
      <c r="G94" s="158"/>
      <c r="H94" s="158"/>
      <c r="I94" s="158"/>
      <c r="J94" s="158"/>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row>
    <row r="95" spans="1:66" x14ac:dyDescent="0.2">
      <c r="A95" s="132"/>
      <c r="B95" s="132"/>
      <c r="C95" s="132"/>
      <c r="D95" s="132"/>
      <c r="E95" s="158"/>
      <c r="F95" s="158"/>
      <c r="G95" s="158"/>
      <c r="H95" s="158"/>
      <c r="I95" s="158"/>
      <c r="J95" s="158"/>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row>
    <row r="96" spans="1:66" x14ac:dyDescent="0.2">
      <c r="A96" s="132"/>
      <c r="B96" s="132"/>
      <c r="C96" s="132"/>
      <c r="D96" s="132"/>
      <c r="E96" s="158"/>
      <c r="F96" s="158"/>
      <c r="G96" s="158"/>
      <c r="H96" s="158"/>
      <c r="I96" s="158"/>
      <c r="J96" s="158"/>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row>
    <row r="97" spans="1:66" x14ac:dyDescent="0.2">
      <c r="A97" s="132"/>
      <c r="B97" s="132"/>
      <c r="C97" s="132"/>
      <c r="D97" s="132"/>
      <c r="E97" s="158"/>
      <c r="F97" s="158"/>
      <c r="G97" s="158"/>
      <c r="H97" s="158"/>
      <c r="I97" s="158"/>
      <c r="J97" s="158"/>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row>
    <row r="98" spans="1:66" x14ac:dyDescent="0.2">
      <c r="A98" s="132"/>
      <c r="B98" s="132"/>
      <c r="C98" s="132"/>
      <c r="D98" s="132"/>
      <c r="E98" s="158"/>
      <c r="F98" s="158"/>
      <c r="G98" s="158"/>
      <c r="H98" s="158"/>
      <c r="I98" s="158"/>
      <c r="J98" s="158"/>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row>
    <row r="99" spans="1:66" x14ac:dyDescent="0.2">
      <c r="A99" s="132"/>
      <c r="B99" s="132"/>
      <c r="C99" s="132"/>
      <c r="D99" s="132"/>
      <c r="E99" s="158"/>
      <c r="F99" s="158"/>
      <c r="G99" s="158"/>
      <c r="H99" s="158"/>
      <c r="I99" s="158"/>
      <c r="J99" s="158"/>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row>
    <row r="100" spans="1:66" x14ac:dyDescent="0.2">
      <c r="A100" s="132"/>
      <c r="B100" s="132"/>
      <c r="C100" s="132"/>
      <c r="D100" s="132"/>
      <c r="E100" s="158"/>
      <c r="F100" s="158"/>
      <c r="G100" s="158"/>
      <c r="H100" s="158"/>
      <c r="I100" s="158"/>
      <c r="J100" s="158"/>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row>
  </sheetData>
  <sheetProtection algorithmName="SHA-512" hashValue="ETPCYesf8eHTvs9/Bx7u6kzX3Ez+SRRaYMxDzcfXcgXhqek4lYqIxYgk4pJh4C510weAKfbJg+9h4HiL7G2Omg==" saltValue="NZk1hN9XXDD+HHHKRHnVEA==" spinCount="100000" sheet="1" formatCells="0"/>
  <mergeCells count="6">
    <mergeCell ref="C18:D18"/>
    <mergeCell ref="A1:J1"/>
    <mergeCell ref="L1:P1"/>
    <mergeCell ref="C15:D15"/>
    <mergeCell ref="C16:D16"/>
    <mergeCell ref="C17:D17"/>
  </mergeCells>
  <conditionalFormatting sqref="L3:L12">
    <cfRule type="cellIs" dxfId="8" priority="7" operator="equal">
      <formula>"&lt;-- Select Y or N"</formula>
    </cfRule>
  </conditionalFormatting>
  <conditionalFormatting sqref="M3:P12">
    <cfRule type="cellIs" dxfId="7" priority="6" operator="equal">
      <formula>"!!!!!!!"</formula>
    </cfRule>
  </conditionalFormatting>
  <conditionalFormatting sqref="L3:P12">
    <cfRule type="containsText" dxfId="6" priority="5" operator="containsText" text="Input Value in column B">
      <formula>NOT(ISERROR(SEARCH("Input Value in column B",L3)))</formula>
    </cfRule>
  </conditionalFormatting>
  <conditionalFormatting sqref="M13:P13">
    <cfRule type="containsText" dxfId="5" priority="4" operator="containsText" text="!!!!!!!">
      <formula>NOT(ISERROR(SEARCH("!!!!!!!",M13)))</formula>
    </cfRule>
  </conditionalFormatting>
  <conditionalFormatting sqref="F16:I16">
    <cfRule type="containsText" dxfId="4" priority="3" operator="containsText" text="!!!!!!!">
      <formula>NOT(ISERROR(SEARCH("!!!!!!!",F16)))</formula>
    </cfRule>
  </conditionalFormatting>
  <conditionalFormatting sqref="L13">
    <cfRule type="expression" dxfId="3" priority="2">
      <formula>ISTEXT($M$13)</formula>
    </cfRule>
  </conditionalFormatting>
  <conditionalFormatting sqref="E16">
    <cfRule type="expression" dxfId="2" priority="1">
      <formula>ISTEXT($E$16)</formula>
    </cfRule>
  </conditionalFormatting>
  <dataValidations count="1">
    <dataValidation type="list" allowBlank="1" showInputMessage="1" showErrorMessage="1" sqref="K3:K12">
      <formula1>"Y,N"</formula1>
    </dataValidation>
  </dataValidations>
  <pageMargins left="0.75" right="0.75" top="1" bottom="1" header="0.5" footer="0.5"/>
  <pageSetup scale="59" orientation="landscape" r:id="rId1"/>
  <headerFooter alignWithMargins="0">
    <oddFoote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EG357"/>
  <sheetViews>
    <sheetView zoomScale="130" zoomScaleNormal="130" zoomScalePageLayoutView="115" workbookViewId="0">
      <pane xSplit="5" ySplit="5" topLeftCell="F6" activePane="bottomRight" state="frozen"/>
      <selection pane="topRight" activeCell="F1" sqref="F1"/>
      <selection pane="bottomLeft" activeCell="A6" sqref="A6"/>
      <selection pane="bottomRight" activeCell="F5" sqref="F5"/>
    </sheetView>
  </sheetViews>
  <sheetFormatPr defaultColWidth="8.85546875" defaultRowHeight="12.75" x14ac:dyDescent="0.2"/>
  <cols>
    <col min="1" max="1" width="22.140625" style="80" customWidth="1"/>
    <col min="2" max="2" width="8.42578125" style="80" customWidth="1"/>
    <col min="3" max="3" width="6.42578125" style="80" customWidth="1"/>
    <col min="4" max="4" width="3.85546875" style="80" customWidth="1"/>
    <col min="5" max="5" width="22.140625" style="80" customWidth="1"/>
    <col min="6" max="10" width="9.85546875" style="80" customWidth="1"/>
    <col min="11" max="11" width="11.28515625" style="80" customWidth="1"/>
    <col min="12" max="16384" width="8.85546875" style="80"/>
  </cols>
  <sheetData>
    <row r="1" spans="1:137" ht="30" customHeight="1" x14ac:dyDescent="0.2">
      <c r="A1" s="130" t="s">
        <v>151</v>
      </c>
      <c r="B1" s="131">
        <f>'UTK Budget'!D9</f>
        <v>0.03</v>
      </c>
      <c r="D1" s="79"/>
      <c r="E1" s="79"/>
      <c r="F1" s="79"/>
      <c r="G1" s="79"/>
      <c r="H1" s="79"/>
      <c r="I1" s="79"/>
      <c r="J1" s="79"/>
      <c r="K1" s="79"/>
      <c r="L1" s="79"/>
      <c r="M1" s="79"/>
      <c r="N1" s="79"/>
      <c r="O1" s="79"/>
      <c r="P1" s="79"/>
      <c r="Q1" s="79"/>
      <c r="R1" s="79"/>
      <c r="S1" s="79"/>
      <c r="T1" s="79"/>
      <c r="U1" s="79"/>
      <c r="V1" s="79"/>
      <c r="W1" s="79"/>
      <c r="X1" s="79"/>
      <c r="Y1" s="79"/>
    </row>
    <row r="2" spans="1:137" x14ac:dyDescent="0.2">
      <c r="D2" s="79"/>
      <c r="E2" s="79"/>
      <c r="F2" s="79"/>
      <c r="G2" s="79"/>
      <c r="H2" s="79"/>
      <c r="I2" s="79"/>
      <c r="J2" s="79"/>
      <c r="K2" s="79"/>
      <c r="L2" s="79"/>
      <c r="M2" s="79"/>
      <c r="N2" s="79"/>
      <c r="O2" s="79"/>
      <c r="P2" s="79"/>
      <c r="Q2" s="79"/>
      <c r="R2" s="79"/>
      <c r="S2" s="79"/>
      <c r="T2" s="79"/>
      <c r="U2" s="79"/>
      <c r="V2" s="79"/>
      <c r="W2" s="79"/>
      <c r="X2" s="79"/>
      <c r="Y2" s="79"/>
    </row>
    <row r="3" spans="1:137" ht="18.75" customHeight="1" x14ac:dyDescent="0.2">
      <c r="A3" s="469" t="s">
        <v>86</v>
      </c>
      <c r="B3" s="470"/>
      <c r="C3" s="470"/>
      <c r="D3" s="470"/>
      <c r="E3" s="471"/>
      <c r="F3" s="452" t="s">
        <v>88</v>
      </c>
      <c r="G3" s="453"/>
      <c r="H3" s="453"/>
      <c r="I3" s="453"/>
      <c r="J3" s="453"/>
      <c r="K3" s="454"/>
      <c r="L3" s="132"/>
      <c r="M3" s="8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row>
    <row r="4" spans="1:137" ht="18.75" customHeight="1" x14ac:dyDescent="0.2">
      <c r="A4" s="472"/>
      <c r="B4" s="473"/>
      <c r="C4" s="473"/>
      <c r="D4" s="473"/>
      <c r="E4" s="474"/>
      <c r="F4" s="360" t="s">
        <v>47</v>
      </c>
      <c r="G4" s="361" t="s">
        <v>20</v>
      </c>
      <c r="H4" s="361" t="s">
        <v>44</v>
      </c>
      <c r="I4" s="361" t="s">
        <v>45</v>
      </c>
      <c r="J4" s="361" t="s">
        <v>46</v>
      </c>
      <c r="K4" s="362" t="s">
        <v>48</v>
      </c>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row>
    <row r="5" spans="1:137" ht="18.75" customHeight="1" x14ac:dyDescent="0.2">
      <c r="A5" s="472"/>
      <c r="B5" s="473"/>
      <c r="C5" s="473"/>
      <c r="D5" s="473"/>
      <c r="E5" s="474"/>
      <c r="F5" s="133">
        <v>0</v>
      </c>
      <c r="G5" s="133">
        <v>0</v>
      </c>
      <c r="H5" s="133">
        <v>0</v>
      </c>
      <c r="I5" s="133">
        <v>0</v>
      </c>
      <c r="J5" s="133">
        <v>0</v>
      </c>
      <c r="K5" s="363">
        <f>SUM(F5:J5)</f>
        <v>0</v>
      </c>
      <c r="L5" s="79"/>
      <c r="M5" s="134"/>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row>
    <row r="6" spans="1:137" ht="15" customHeight="1" x14ac:dyDescent="0.2">
      <c r="A6" s="171"/>
      <c r="B6" s="172"/>
      <c r="C6" s="172"/>
      <c r="D6" s="172"/>
      <c r="E6" s="173"/>
      <c r="F6" s="455"/>
      <c r="G6" s="456"/>
      <c r="H6" s="456"/>
      <c r="I6" s="456"/>
      <c r="J6" s="456"/>
      <c r="K6" s="457"/>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row>
    <row r="7" spans="1:137" ht="18" customHeight="1" x14ac:dyDescent="0.2">
      <c r="A7" s="458" t="s">
        <v>91</v>
      </c>
      <c r="B7" s="459"/>
      <c r="C7" s="460"/>
      <c r="D7" s="135"/>
      <c r="E7" s="464"/>
      <c r="F7" s="466" t="s">
        <v>89</v>
      </c>
      <c r="G7" s="467"/>
      <c r="H7" s="467"/>
      <c r="I7" s="467"/>
      <c r="J7" s="467"/>
      <c r="K7" s="468"/>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row>
    <row r="8" spans="1:137" ht="18" customHeight="1" x14ac:dyDescent="0.2">
      <c r="A8" s="461"/>
      <c r="B8" s="462"/>
      <c r="C8" s="463"/>
      <c r="D8" s="136"/>
      <c r="E8" s="465"/>
      <c r="F8" s="360" t="s">
        <v>47</v>
      </c>
      <c r="G8" s="361" t="s">
        <v>20</v>
      </c>
      <c r="H8" s="361" t="s">
        <v>44</v>
      </c>
      <c r="I8" s="361" t="s">
        <v>45</v>
      </c>
      <c r="J8" s="361" t="s">
        <v>46</v>
      </c>
      <c r="K8" s="362" t="s">
        <v>48</v>
      </c>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row>
    <row r="9" spans="1:137" ht="18" customHeight="1" x14ac:dyDescent="0.2">
      <c r="A9" s="364" t="s">
        <v>153</v>
      </c>
      <c r="B9" s="137">
        <v>0</v>
      </c>
      <c r="C9" s="364" t="s">
        <v>92</v>
      </c>
      <c r="D9" s="136"/>
      <c r="E9" s="364" t="s">
        <v>153</v>
      </c>
      <c r="F9" s="373">
        <f>B9*F$5</f>
        <v>0</v>
      </c>
      <c r="G9" s="373">
        <f>B9*G$5</f>
        <v>0</v>
      </c>
      <c r="H9" s="373">
        <f>B9*H$5</f>
        <v>0</v>
      </c>
      <c r="I9" s="373">
        <f>B9*I$5</f>
        <v>0</v>
      </c>
      <c r="J9" s="373">
        <f>B9*J$5</f>
        <v>0</v>
      </c>
      <c r="K9" s="373">
        <f>SUM(F9:J9)</f>
        <v>0</v>
      </c>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row>
    <row r="10" spans="1:137" ht="18" customHeight="1" x14ac:dyDescent="0.2">
      <c r="A10" s="364" t="s">
        <v>154</v>
      </c>
      <c r="B10" s="137">
        <v>0</v>
      </c>
      <c r="C10" s="364" t="s">
        <v>92</v>
      </c>
      <c r="D10" s="136"/>
      <c r="E10" s="364" t="s">
        <v>154</v>
      </c>
      <c r="F10" s="373">
        <f>B10*F$5</f>
        <v>0</v>
      </c>
      <c r="G10" s="373">
        <f>B10*G$5</f>
        <v>0</v>
      </c>
      <c r="H10" s="373">
        <f>B10*H$5</f>
        <v>0</v>
      </c>
      <c r="I10" s="373">
        <f>B10*I$5</f>
        <v>0</v>
      </c>
      <c r="J10" s="373">
        <f>B10*J$5</f>
        <v>0</v>
      </c>
      <c r="K10" s="373">
        <f>SUM(F10:J10)</f>
        <v>0</v>
      </c>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row>
    <row r="11" spans="1:137" ht="28.5" customHeight="1" x14ac:dyDescent="0.2">
      <c r="A11" s="365" t="s">
        <v>155</v>
      </c>
      <c r="B11" s="137">
        <v>0</v>
      </c>
      <c r="C11" s="364" t="s">
        <v>92</v>
      </c>
      <c r="D11" s="136"/>
      <c r="E11" s="365" t="s">
        <v>155</v>
      </c>
      <c r="F11" s="373">
        <f>B11*F$5</f>
        <v>0</v>
      </c>
      <c r="G11" s="373">
        <f>B11*G$5</f>
        <v>0</v>
      </c>
      <c r="H11" s="373">
        <f>B11*H$5</f>
        <v>0</v>
      </c>
      <c r="I11" s="373">
        <f>B11*I$5</f>
        <v>0</v>
      </c>
      <c r="J11" s="373">
        <f>B11*J$5</f>
        <v>0</v>
      </c>
      <c r="K11" s="373">
        <f>SUM(F11:J11)</f>
        <v>0</v>
      </c>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row>
    <row r="12" spans="1:137" ht="28.5" customHeight="1" x14ac:dyDescent="0.2">
      <c r="A12" s="366" t="s">
        <v>156</v>
      </c>
      <c r="B12" s="138">
        <v>0</v>
      </c>
      <c r="C12" s="369" t="s">
        <v>92</v>
      </c>
      <c r="D12" s="136"/>
      <c r="E12" s="366" t="s">
        <v>157</v>
      </c>
      <c r="F12" s="374">
        <f>$B12*F5</f>
        <v>0</v>
      </c>
      <c r="G12" s="374">
        <f>($B12*G5)*(1+$B1)^1</f>
        <v>0</v>
      </c>
      <c r="H12" s="374">
        <f>($B12*H5)*(1+$B1)^2</f>
        <v>0</v>
      </c>
      <c r="I12" s="374">
        <f>($B12*I5)*(1+$B1)^3</f>
        <v>0</v>
      </c>
      <c r="J12" s="374">
        <f>($B12*J5)*(1+$B1)^4</f>
        <v>0</v>
      </c>
      <c r="K12" s="374">
        <f>SUM(F12:J12)</f>
        <v>0</v>
      </c>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row>
    <row r="13" spans="1:137" ht="28.5" customHeight="1" thickBot="1" x14ac:dyDescent="0.25">
      <c r="A13" s="367" t="s">
        <v>158</v>
      </c>
      <c r="B13" s="139">
        <v>0</v>
      </c>
      <c r="C13" s="370" t="s">
        <v>92</v>
      </c>
      <c r="D13" s="136"/>
      <c r="E13" s="367" t="s">
        <v>158</v>
      </c>
      <c r="F13" s="375">
        <f>B13*F$5</f>
        <v>0</v>
      </c>
      <c r="G13" s="375">
        <f>B13*G$5</f>
        <v>0</v>
      </c>
      <c r="H13" s="375">
        <f>B13*H$5</f>
        <v>0</v>
      </c>
      <c r="I13" s="375">
        <f>B13*I$5</f>
        <v>0</v>
      </c>
      <c r="J13" s="375">
        <f>B13*J$5</f>
        <v>0</v>
      </c>
      <c r="K13" s="375">
        <f>SUM(F13:J13)</f>
        <v>0</v>
      </c>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row>
    <row r="14" spans="1:137" ht="24" customHeight="1" thickTop="1" x14ac:dyDescent="0.2">
      <c r="A14" s="368" t="s">
        <v>97</v>
      </c>
      <c r="B14" s="372">
        <f>SUM(B9:B13)</f>
        <v>0</v>
      </c>
      <c r="C14" s="371" t="s">
        <v>92</v>
      </c>
      <c r="D14" s="140"/>
      <c r="E14" s="376" t="s">
        <v>90</v>
      </c>
      <c r="F14" s="377">
        <f>IF(AND(B14&gt;0,K5=0),"!!!!!",SUM(F9:F13))</f>
        <v>0</v>
      </c>
      <c r="G14" s="377">
        <f>IF(AND(B14&gt;0,K5=0),"!!!!!",SUM(G9:G13))</f>
        <v>0</v>
      </c>
      <c r="H14" s="377">
        <f>IF(AND(B14&gt;0,K5=0),"!!!!!",SUM(H9:H13))</f>
        <v>0</v>
      </c>
      <c r="I14" s="377">
        <f>IF(AND(B14&gt;0,K5=0),"!!!!!",SUM(I9:I13))</f>
        <v>0</v>
      </c>
      <c r="J14" s="377">
        <f>IF(AND(B14&gt;0,K5=0),"!!!!!",SUM(J9:J13))</f>
        <v>0</v>
      </c>
      <c r="K14" s="377">
        <f>IF(AND(B14&gt;0,K5=0),"!!!!!",SUM(F14:J14))</f>
        <v>0</v>
      </c>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row>
    <row r="15" spans="1:137" x14ac:dyDescent="0.2">
      <c r="A15" s="450"/>
      <c r="B15" s="450"/>
      <c r="C15" s="450"/>
      <c r="D15" s="141"/>
      <c r="E15" s="449" t="str">
        <f>IF(AND(B14&gt;0,K5=0),"You must enter the number of participants in cells G5:K5 above in order for Total Participant Support Costs to be calculated correctly.","")</f>
        <v/>
      </c>
      <c r="F15" s="449"/>
      <c r="G15" s="449"/>
      <c r="H15" s="449"/>
      <c r="I15" s="449"/>
      <c r="J15" s="449"/>
      <c r="K15" s="44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row>
    <row r="16" spans="1:137" x14ac:dyDescent="0.2">
      <c r="A16" s="451"/>
      <c r="B16" s="451"/>
      <c r="C16" s="451"/>
      <c r="D16" s="141"/>
      <c r="E16" s="449"/>
      <c r="F16" s="449"/>
      <c r="G16" s="449"/>
      <c r="H16" s="449"/>
      <c r="I16" s="449"/>
      <c r="J16" s="449"/>
      <c r="K16" s="44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row>
    <row r="17" spans="1:137" x14ac:dyDescent="0.2">
      <c r="A17" s="451"/>
      <c r="B17" s="451"/>
      <c r="C17" s="451"/>
      <c r="D17" s="141"/>
      <c r="E17" s="449"/>
      <c r="F17" s="449"/>
      <c r="G17" s="449"/>
      <c r="H17" s="449"/>
      <c r="I17" s="449"/>
      <c r="J17" s="449"/>
      <c r="K17" s="44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row>
    <row r="18" spans="1:137" x14ac:dyDescent="0.2">
      <c r="A18" s="141"/>
      <c r="B18" s="141"/>
      <c r="C18" s="141"/>
      <c r="D18" s="141"/>
      <c r="E18" s="141"/>
      <c r="F18" s="141"/>
      <c r="G18" s="141"/>
      <c r="H18" s="141"/>
      <c r="I18" s="141"/>
      <c r="J18" s="141"/>
      <c r="K18" s="141"/>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row>
    <row r="19" spans="1:137" x14ac:dyDescent="0.2">
      <c r="A19" s="141"/>
      <c r="B19" s="141"/>
      <c r="C19" s="141"/>
      <c r="D19" s="141"/>
      <c r="E19" s="141"/>
      <c r="F19" s="141"/>
      <c r="G19" s="141"/>
      <c r="H19" s="141"/>
      <c r="I19" s="141"/>
      <c r="J19" s="141"/>
      <c r="K19" s="141"/>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row>
    <row r="20" spans="1:137" x14ac:dyDescent="0.2">
      <c r="A20" s="141"/>
      <c r="B20" s="141"/>
      <c r="C20" s="141"/>
      <c r="D20" s="141"/>
      <c r="E20" s="141"/>
      <c r="F20" s="141"/>
      <c r="G20" s="141"/>
      <c r="H20" s="141"/>
      <c r="I20" s="141"/>
      <c r="J20" s="141"/>
      <c r="K20" s="141"/>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row>
    <row r="21" spans="1:137" x14ac:dyDescent="0.2">
      <c r="A21" s="141"/>
      <c r="B21" s="141"/>
      <c r="C21" s="141"/>
      <c r="D21" s="141"/>
      <c r="E21" s="141"/>
      <c r="F21" s="141"/>
      <c r="G21" s="141"/>
      <c r="H21" s="141"/>
      <c r="I21" s="141"/>
      <c r="J21" s="141"/>
      <c r="K21" s="141"/>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row>
    <row r="22" spans="1:137" x14ac:dyDescent="0.2">
      <c r="A22" s="141"/>
      <c r="B22" s="141"/>
      <c r="C22" s="141"/>
      <c r="D22" s="141"/>
      <c r="E22" s="141"/>
      <c r="F22" s="141"/>
      <c r="G22" s="141"/>
      <c r="H22" s="141"/>
      <c r="I22" s="141"/>
      <c r="J22" s="141"/>
      <c r="K22" s="141"/>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row>
    <row r="23" spans="1:137" x14ac:dyDescent="0.2">
      <c r="A23" s="141"/>
      <c r="B23" s="141"/>
      <c r="C23" s="141"/>
      <c r="D23" s="141"/>
      <c r="E23" s="141"/>
      <c r="F23" s="141"/>
      <c r="G23" s="141"/>
      <c r="H23" s="141"/>
      <c r="I23" s="141"/>
      <c r="J23" s="141"/>
      <c r="K23" s="141"/>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row>
    <row r="24" spans="1:137" x14ac:dyDescent="0.2">
      <c r="A24" s="141"/>
      <c r="B24" s="141"/>
      <c r="C24" s="141"/>
      <c r="D24" s="141"/>
      <c r="E24" s="141"/>
      <c r="F24" s="141"/>
      <c r="G24" s="141"/>
      <c r="H24" s="141"/>
      <c r="I24" s="141"/>
      <c r="J24" s="141"/>
      <c r="K24" s="141"/>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row>
    <row r="25" spans="1:137" x14ac:dyDescent="0.2">
      <c r="A25" s="141"/>
      <c r="B25" s="141"/>
      <c r="C25" s="141"/>
      <c r="D25" s="141"/>
      <c r="E25" s="141"/>
      <c r="F25" s="141"/>
      <c r="G25" s="141"/>
      <c r="H25" s="141"/>
      <c r="I25" s="141"/>
      <c r="J25" s="141"/>
      <c r="K25" s="141"/>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row>
    <row r="26" spans="1:137" x14ac:dyDescent="0.2">
      <c r="A26" s="141"/>
      <c r="B26" s="141"/>
      <c r="C26" s="141"/>
      <c r="D26" s="141"/>
      <c r="E26" s="141"/>
      <c r="F26" s="141"/>
      <c r="G26" s="141"/>
      <c r="H26" s="141"/>
      <c r="I26" s="141"/>
      <c r="J26" s="141"/>
      <c r="K26" s="141"/>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row>
    <row r="27" spans="1:137" x14ac:dyDescent="0.2">
      <c r="A27" s="141"/>
      <c r="B27" s="141"/>
      <c r="C27" s="141"/>
      <c r="D27" s="141"/>
      <c r="E27" s="141"/>
      <c r="F27" s="141"/>
      <c r="G27" s="141"/>
      <c r="H27" s="141"/>
      <c r="I27" s="141"/>
      <c r="J27" s="141"/>
      <c r="K27" s="141"/>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row>
    <row r="28" spans="1:137" x14ac:dyDescent="0.2">
      <c r="A28" s="141"/>
      <c r="B28" s="141"/>
      <c r="C28" s="141"/>
      <c r="D28" s="141"/>
      <c r="E28" s="141"/>
      <c r="F28" s="141"/>
      <c r="G28" s="141"/>
      <c r="H28" s="141"/>
      <c r="I28" s="141"/>
      <c r="J28" s="141"/>
      <c r="K28" s="141"/>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row>
    <row r="29" spans="1:137" x14ac:dyDescent="0.2">
      <c r="A29" s="141"/>
      <c r="B29" s="141"/>
      <c r="C29" s="141"/>
      <c r="D29" s="141"/>
      <c r="E29" s="141"/>
      <c r="F29" s="141"/>
      <c r="G29" s="141"/>
      <c r="H29" s="141"/>
      <c r="I29" s="141"/>
      <c r="J29" s="141"/>
      <c r="K29" s="141"/>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row>
    <row r="30" spans="1:137" x14ac:dyDescent="0.2">
      <c r="A30" s="141"/>
      <c r="B30" s="141"/>
      <c r="C30" s="141"/>
      <c r="D30" s="141"/>
      <c r="E30" s="141"/>
      <c r="F30" s="141"/>
      <c r="G30" s="141"/>
      <c r="H30" s="141"/>
      <c r="I30" s="141"/>
      <c r="J30" s="141"/>
      <c r="K30" s="141"/>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row>
    <row r="31" spans="1:137" x14ac:dyDescent="0.2">
      <c r="A31" s="141"/>
      <c r="B31" s="141"/>
      <c r="C31" s="141"/>
      <c r="D31" s="141"/>
      <c r="E31" s="141"/>
      <c r="F31" s="141"/>
      <c r="G31" s="141"/>
      <c r="H31" s="141"/>
      <c r="I31" s="141"/>
      <c r="J31" s="141"/>
      <c r="K31" s="141"/>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row>
    <row r="32" spans="1:137" x14ac:dyDescent="0.2">
      <c r="A32" s="141"/>
      <c r="B32" s="141"/>
      <c r="C32" s="141"/>
      <c r="D32" s="141"/>
      <c r="E32" s="141"/>
      <c r="F32" s="141"/>
      <c r="G32" s="141"/>
      <c r="H32" s="141"/>
      <c r="I32" s="141"/>
      <c r="J32" s="141"/>
      <c r="K32" s="141"/>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row>
    <row r="33" spans="1:79" x14ac:dyDescent="0.2">
      <c r="A33" s="141"/>
      <c r="B33" s="141"/>
      <c r="C33" s="141"/>
      <c r="D33" s="141"/>
      <c r="E33" s="141"/>
      <c r="F33" s="141"/>
      <c r="G33" s="141"/>
      <c r="H33" s="141"/>
      <c r="I33" s="141"/>
      <c r="J33" s="141"/>
      <c r="K33" s="141"/>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row>
    <row r="34" spans="1:79" x14ac:dyDescent="0.2">
      <c r="A34" s="141"/>
      <c r="B34" s="141"/>
      <c r="C34" s="141"/>
      <c r="D34" s="141"/>
      <c r="E34" s="141"/>
      <c r="F34" s="141"/>
      <c r="G34" s="141"/>
      <c r="H34" s="141"/>
      <c r="I34" s="141"/>
      <c r="J34" s="141"/>
      <c r="K34" s="141"/>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row>
    <row r="35" spans="1:79" x14ac:dyDescent="0.2">
      <c r="A35" s="141"/>
      <c r="B35" s="141"/>
      <c r="C35" s="141"/>
      <c r="D35" s="141"/>
      <c r="E35" s="141"/>
      <c r="F35" s="141"/>
      <c r="G35" s="141"/>
      <c r="H35" s="141"/>
      <c r="I35" s="141"/>
      <c r="J35" s="141"/>
      <c r="K35" s="141"/>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row>
    <row r="36" spans="1:79" x14ac:dyDescent="0.2">
      <c r="A36" s="141"/>
      <c r="B36" s="141"/>
      <c r="C36" s="141"/>
      <c r="D36" s="141"/>
      <c r="E36" s="141"/>
      <c r="F36" s="141"/>
      <c r="G36" s="141"/>
      <c r="H36" s="141"/>
      <c r="I36" s="141"/>
      <c r="J36" s="141"/>
      <c r="K36" s="141"/>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row>
    <row r="37" spans="1:79" x14ac:dyDescent="0.2">
      <c r="A37" s="141"/>
      <c r="B37" s="141"/>
      <c r="C37" s="141"/>
      <c r="D37" s="141"/>
      <c r="E37" s="141"/>
      <c r="F37" s="141"/>
      <c r="G37" s="141"/>
      <c r="H37" s="141"/>
      <c r="I37" s="141"/>
      <c r="J37" s="141"/>
      <c r="K37" s="141"/>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row>
    <row r="38" spans="1:79" x14ac:dyDescent="0.2">
      <c r="A38" s="141"/>
      <c r="B38" s="141"/>
      <c r="C38" s="141"/>
      <c r="D38" s="141"/>
      <c r="E38" s="141"/>
      <c r="F38" s="141"/>
      <c r="G38" s="141"/>
      <c r="H38" s="141"/>
      <c r="I38" s="141"/>
      <c r="J38" s="141"/>
      <c r="K38" s="141"/>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row>
    <row r="39" spans="1:79" x14ac:dyDescent="0.2">
      <c r="A39" s="141"/>
      <c r="B39" s="141"/>
      <c r="C39" s="141"/>
      <c r="D39" s="141"/>
      <c r="E39" s="141"/>
      <c r="F39" s="141"/>
      <c r="G39" s="141"/>
      <c r="H39" s="141"/>
      <c r="I39" s="141"/>
      <c r="J39" s="141"/>
      <c r="K39" s="141"/>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row>
    <row r="40" spans="1:79" x14ac:dyDescent="0.2">
      <c r="A40" s="141"/>
      <c r="B40" s="141"/>
      <c r="C40" s="141"/>
      <c r="D40" s="141"/>
      <c r="E40" s="141"/>
      <c r="F40" s="141"/>
      <c r="G40" s="141"/>
      <c r="H40" s="141"/>
      <c r="I40" s="141"/>
      <c r="J40" s="141"/>
      <c r="K40" s="141"/>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row>
    <row r="41" spans="1:79" x14ac:dyDescent="0.2">
      <c r="A41" s="141"/>
      <c r="B41" s="141"/>
      <c r="C41" s="141"/>
      <c r="D41" s="141"/>
      <c r="E41" s="141"/>
      <c r="F41" s="141"/>
      <c r="G41" s="141"/>
      <c r="H41" s="141"/>
      <c r="I41" s="141"/>
      <c r="J41" s="141"/>
      <c r="K41" s="141"/>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row>
    <row r="42" spans="1:79" x14ac:dyDescent="0.2">
      <c r="A42" s="141"/>
      <c r="B42" s="141"/>
      <c r="C42" s="141"/>
      <c r="D42" s="141"/>
      <c r="E42" s="141"/>
      <c r="F42" s="141"/>
      <c r="G42" s="141"/>
      <c r="H42" s="141"/>
      <c r="I42" s="141"/>
      <c r="J42" s="141"/>
      <c r="K42" s="141"/>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row>
    <row r="43" spans="1:79" x14ac:dyDescent="0.2">
      <c r="A43" s="141"/>
      <c r="B43" s="141"/>
      <c r="C43" s="141"/>
      <c r="D43" s="141"/>
      <c r="E43" s="141"/>
      <c r="F43" s="141"/>
      <c r="G43" s="141"/>
      <c r="H43" s="141"/>
      <c r="I43" s="141"/>
      <c r="J43" s="141"/>
      <c r="K43" s="141"/>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row>
    <row r="44" spans="1:79" x14ac:dyDescent="0.2">
      <c r="A44" s="141"/>
      <c r="B44" s="141"/>
      <c r="C44" s="141"/>
      <c r="D44" s="141"/>
      <c r="E44" s="141"/>
      <c r="F44" s="141"/>
      <c r="G44" s="141"/>
      <c r="H44" s="141"/>
      <c r="I44" s="141"/>
      <c r="J44" s="141"/>
      <c r="K44" s="141"/>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row>
    <row r="45" spans="1:79" x14ac:dyDescent="0.2">
      <c r="A45" s="141"/>
      <c r="B45" s="141"/>
      <c r="C45" s="141"/>
      <c r="D45" s="141"/>
      <c r="E45" s="141"/>
      <c r="F45" s="141"/>
      <c r="G45" s="141"/>
      <c r="H45" s="141"/>
      <c r="I45" s="141"/>
      <c r="J45" s="141"/>
      <c r="K45" s="141"/>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row>
    <row r="46" spans="1:79" x14ac:dyDescent="0.2">
      <c r="A46" s="141"/>
      <c r="B46" s="141"/>
      <c r="C46" s="141"/>
      <c r="D46" s="141"/>
      <c r="E46" s="141"/>
      <c r="F46" s="141"/>
      <c r="G46" s="141"/>
      <c r="H46" s="141"/>
      <c r="I46" s="141"/>
      <c r="J46" s="141"/>
      <c r="K46" s="141"/>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row>
    <row r="47" spans="1:79" x14ac:dyDescent="0.2">
      <c r="A47" s="141"/>
      <c r="B47" s="141"/>
      <c r="C47" s="141"/>
      <c r="D47" s="141"/>
      <c r="E47" s="141"/>
      <c r="F47" s="141"/>
      <c r="G47" s="141"/>
      <c r="H47" s="141"/>
      <c r="I47" s="141"/>
      <c r="J47" s="141"/>
      <c r="K47" s="141"/>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row>
    <row r="48" spans="1:79" x14ac:dyDescent="0.2">
      <c r="A48" s="141"/>
      <c r="B48" s="141"/>
      <c r="C48" s="141"/>
      <c r="D48" s="141"/>
      <c r="E48" s="141"/>
      <c r="F48" s="141"/>
      <c r="G48" s="141"/>
      <c r="H48" s="141"/>
      <c r="I48" s="141"/>
      <c r="J48" s="141"/>
      <c r="K48" s="141"/>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row>
    <row r="49" spans="1:79" x14ac:dyDescent="0.2">
      <c r="A49" s="141"/>
      <c r="B49" s="141"/>
      <c r="C49" s="141"/>
      <c r="D49" s="141"/>
      <c r="E49" s="141"/>
      <c r="F49" s="141"/>
      <c r="G49" s="141"/>
      <c r="H49" s="141"/>
      <c r="I49" s="141"/>
      <c r="J49" s="141"/>
      <c r="K49" s="141"/>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row>
    <row r="50" spans="1:79" x14ac:dyDescent="0.2">
      <c r="A50" s="141"/>
      <c r="B50" s="141"/>
      <c r="C50" s="141"/>
      <c r="D50" s="141"/>
      <c r="E50" s="141"/>
      <c r="F50" s="141"/>
      <c r="G50" s="141"/>
      <c r="H50" s="141"/>
      <c r="I50" s="141"/>
      <c r="J50" s="141"/>
      <c r="K50" s="141"/>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row>
    <row r="51" spans="1:79" x14ac:dyDescent="0.2">
      <c r="A51" s="141"/>
      <c r="B51" s="141"/>
      <c r="C51" s="141"/>
      <c r="D51" s="141"/>
      <c r="E51" s="141"/>
      <c r="F51" s="141"/>
      <c r="G51" s="141"/>
      <c r="H51" s="141"/>
      <c r="I51" s="141"/>
      <c r="J51" s="141"/>
      <c r="K51" s="141"/>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row>
    <row r="52" spans="1:79" x14ac:dyDescent="0.2">
      <c r="A52" s="141"/>
      <c r="B52" s="141"/>
      <c r="C52" s="141"/>
      <c r="D52" s="141"/>
      <c r="E52" s="141"/>
      <c r="F52" s="141"/>
      <c r="G52" s="141"/>
      <c r="H52" s="141"/>
      <c r="I52" s="141"/>
      <c r="J52" s="141"/>
      <c r="K52" s="141"/>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row>
    <row r="53" spans="1:79" x14ac:dyDescent="0.2">
      <c r="A53" s="141"/>
      <c r="B53" s="141"/>
      <c r="C53" s="141"/>
      <c r="D53" s="141"/>
      <c r="E53" s="141"/>
      <c r="F53" s="141"/>
      <c r="G53" s="141"/>
      <c r="H53" s="141"/>
      <c r="I53" s="141"/>
      <c r="J53" s="141"/>
      <c r="K53" s="141"/>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row>
    <row r="54" spans="1:79" x14ac:dyDescent="0.2">
      <c r="A54" s="141"/>
      <c r="B54" s="141"/>
      <c r="C54" s="141"/>
      <c r="D54" s="141"/>
      <c r="E54" s="141"/>
      <c r="F54" s="141"/>
      <c r="G54" s="141"/>
      <c r="H54" s="141"/>
      <c r="I54" s="141"/>
      <c r="J54" s="141"/>
      <c r="K54" s="141"/>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row>
    <row r="55" spans="1:79" x14ac:dyDescent="0.2">
      <c r="A55" s="141"/>
      <c r="B55" s="141"/>
      <c r="C55" s="141"/>
      <c r="D55" s="141"/>
      <c r="E55" s="141"/>
      <c r="F55" s="141"/>
      <c r="G55" s="141"/>
      <c r="H55" s="141"/>
      <c r="I55" s="141"/>
      <c r="J55" s="141"/>
      <c r="K55" s="141"/>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row>
    <row r="56" spans="1:79" x14ac:dyDescent="0.2">
      <c r="A56" s="141"/>
      <c r="B56" s="141"/>
      <c r="C56" s="141"/>
      <c r="D56" s="141"/>
      <c r="E56" s="141"/>
      <c r="F56" s="141"/>
      <c r="G56" s="141"/>
      <c r="H56" s="141"/>
      <c r="I56" s="141"/>
      <c r="J56" s="141"/>
      <c r="K56" s="141"/>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row>
    <row r="57" spans="1:79" x14ac:dyDescent="0.2">
      <c r="A57" s="141"/>
      <c r="B57" s="141"/>
      <c r="C57" s="141"/>
      <c r="D57" s="141"/>
      <c r="E57" s="141"/>
      <c r="F57" s="141"/>
      <c r="G57" s="141"/>
      <c r="H57" s="141"/>
      <c r="I57" s="141"/>
      <c r="J57" s="141"/>
      <c r="K57" s="141"/>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row>
    <row r="58" spans="1:79" x14ac:dyDescent="0.2">
      <c r="A58" s="141"/>
      <c r="B58" s="141"/>
      <c r="C58" s="141"/>
      <c r="D58" s="141"/>
      <c r="E58" s="141"/>
      <c r="F58" s="141"/>
      <c r="G58" s="141"/>
      <c r="H58" s="141"/>
      <c r="I58" s="141"/>
      <c r="J58" s="141"/>
      <c r="K58" s="141"/>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row>
    <row r="59" spans="1:79" x14ac:dyDescent="0.2">
      <c r="A59" s="141"/>
      <c r="B59" s="141"/>
      <c r="C59" s="141"/>
      <c r="D59" s="141"/>
      <c r="E59" s="141"/>
      <c r="F59" s="141"/>
      <c r="G59" s="141"/>
      <c r="H59" s="141"/>
      <c r="I59" s="141"/>
      <c r="J59" s="141"/>
      <c r="K59" s="141"/>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row>
    <row r="60" spans="1:79" x14ac:dyDescent="0.2">
      <c r="A60" s="141"/>
      <c r="B60" s="141"/>
      <c r="C60" s="141"/>
      <c r="D60" s="141"/>
      <c r="E60" s="141"/>
      <c r="F60" s="141"/>
      <c r="G60" s="141"/>
      <c r="H60" s="141"/>
      <c r="I60" s="141"/>
      <c r="J60" s="141"/>
      <c r="K60" s="141"/>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row>
    <row r="61" spans="1:79" x14ac:dyDescent="0.2">
      <c r="A61" s="141"/>
      <c r="B61" s="141"/>
      <c r="C61" s="141"/>
      <c r="D61" s="141"/>
      <c r="E61" s="141"/>
      <c r="F61" s="141"/>
      <c r="G61" s="141"/>
      <c r="H61" s="141"/>
      <c r="I61" s="141"/>
      <c r="J61" s="141"/>
      <c r="K61" s="141"/>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row>
    <row r="62" spans="1:79" x14ac:dyDescent="0.2">
      <c r="A62" s="141"/>
      <c r="B62" s="141"/>
      <c r="C62" s="141"/>
      <c r="D62" s="141"/>
      <c r="E62" s="141"/>
      <c r="F62" s="141"/>
      <c r="G62" s="141"/>
      <c r="H62" s="141"/>
      <c r="I62" s="141"/>
      <c r="J62" s="141"/>
      <c r="K62" s="141"/>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row>
    <row r="63" spans="1:79" x14ac:dyDescent="0.2">
      <c r="A63" s="141"/>
      <c r="B63" s="141"/>
      <c r="C63" s="141"/>
      <c r="D63" s="141"/>
      <c r="E63" s="141"/>
      <c r="F63" s="141"/>
      <c r="G63" s="141"/>
      <c r="H63" s="141"/>
      <c r="I63" s="141"/>
      <c r="J63" s="141"/>
      <c r="K63" s="141"/>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row>
    <row r="64" spans="1:79" x14ac:dyDescent="0.2">
      <c r="A64" s="141"/>
      <c r="B64" s="141"/>
      <c r="C64" s="141"/>
      <c r="D64" s="141"/>
      <c r="E64" s="141"/>
      <c r="F64" s="141"/>
      <c r="G64" s="141"/>
      <c r="H64" s="141"/>
      <c r="I64" s="141"/>
      <c r="J64" s="141"/>
      <c r="K64" s="141"/>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row>
    <row r="65" spans="1:79" x14ac:dyDescent="0.2">
      <c r="A65" s="141"/>
      <c r="B65" s="141"/>
      <c r="C65" s="141"/>
      <c r="D65" s="141"/>
      <c r="E65" s="141"/>
      <c r="F65" s="141"/>
      <c r="G65" s="141"/>
      <c r="H65" s="141"/>
      <c r="I65" s="141"/>
      <c r="J65" s="141"/>
      <c r="K65" s="141"/>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row>
    <row r="66" spans="1:79" x14ac:dyDescent="0.2">
      <c r="A66" s="141"/>
      <c r="B66" s="141"/>
      <c r="C66" s="141"/>
      <c r="D66" s="141"/>
      <c r="E66" s="141"/>
      <c r="F66" s="141"/>
      <c r="G66" s="141"/>
      <c r="H66" s="141"/>
      <c r="I66" s="141"/>
      <c r="J66" s="141"/>
      <c r="K66" s="141"/>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row>
    <row r="67" spans="1:79" x14ac:dyDescent="0.2">
      <c r="A67" s="141"/>
      <c r="B67" s="141"/>
      <c r="C67" s="141"/>
      <c r="D67" s="141"/>
      <c r="E67" s="141"/>
      <c r="F67" s="141"/>
      <c r="G67" s="141"/>
      <c r="H67" s="141"/>
      <c r="I67" s="141"/>
      <c r="J67" s="141"/>
      <c r="K67" s="141"/>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row>
    <row r="68" spans="1:79" x14ac:dyDescent="0.2">
      <c r="A68" s="141"/>
      <c r="B68" s="141"/>
      <c r="C68" s="141"/>
      <c r="D68" s="141"/>
      <c r="E68" s="141"/>
      <c r="F68" s="141"/>
      <c r="G68" s="141"/>
      <c r="H68" s="141"/>
      <c r="I68" s="141"/>
      <c r="J68" s="141"/>
      <c r="K68" s="141"/>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row>
    <row r="69" spans="1:79" x14ac:dyDescent="0.2">
      <c r="A69" s="141"/>
      <c r="B69" s="141"/>
      <c r="C69" s="141"/>
      <c r="D69" s="141"/>
      <c r="E69" s="141"/>
      <c r="F69" s="141"/>
      <c r="G69" s="141"/>
      <c r="H69" s="141"/>
      <c r="I69" s="141"/>
      <c r="J69" s="141"/>
      <c r="K69" s="141"/>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row>
    <row r="70" spans="1:79" x14ac:dyDescent="0.2">
      <c r="A70" s="141"/>
      <c r="B70" s="141"/>
      <c r="C70" s="141"/>
      <c r="D70" s="141"/>
      <c r="E70" s="141"/>
      <c r="F70" s="141"/>
      <c r="G70" s="141"/>
      <c r="H70" s="141"/>
      <c r="I70" s="141"/>
      <c r="J70" s="141"/>
      <c r="K70" s="141"/>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row>
    <row r="71" spans="1:79" x14ac:dyDescent="0.2">
      <c r="A71" s="141"/>
      <c r="B71" s="141"/>
      <c r="C71" s="141"/>
      <c r="D71" s="141"/>
      <c r="E71" s="141"/>
      <c r="F71" s="141"/>
      <c r="G71" s="141"/>
      <c r="H71" s="141"/>
      <c r="I71" s="141"/>
      <c r="J71" s="141"/>
      <c r="K71" s="141"/>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row>
    <row r="72" spans="1:79" x14ac:dyDescent="0.2">
      <c r="A72" s="141"/>
      <c r="B72" s="141"/>
      <c r="C72" s="141"/>
      <c r="D72" s="141"/>
      <c r="E72" s="141"/>
      <c r="F72" s="141"/>
      <c r="G72" s="141"/>
      <c r="H72" s="141"/>
      <c r="I72" s="141"/>
      <c r="J72" s="141"/>
      <c r="K72" s="141"/>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row>
    <row r="73" spans="1:79" x14ac:dyDescent="0.2">
      <c r="A73" s="141"/>
      <c r="B73" s="141"/>
      <c r="C73" s="141"/>
      <c r="D73" s="141"/>
      <c r="E73" s="141"/>
      <c r="F73" s="141"/>
      <c r="G73" s="141"/>
      <c r="H73" s="141"/>
      <c r="I73" s="141"/>
      <c r="J73" s="141"/>
      <c r="K73" s="141"/>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row>
    <row r="74" spans="1:79" x14ac:dyDescent="0.2">
      <c r="A74" s="141"/>
      <c r="B74" s="141"/>
      <c r="C74" s="141"/>
      <c r="D74" s="141"/>
      <c r="E74" s="141"/>
      <c r="F74" s="141"/>
      <c r="G74" s="141"/>
      <c r="H74" s="141"/>
      <c r="I74" s="141"/>
      <c r="J74" s="141"/>
      <c r="K74" s="141"/>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row>
    <row r="75" spans="1:79" x14ac:dyDescent="0.2">
      <c r="A75" s="141"/>
      <c r="B75" s="141"/>
      <c r="C75" s="141"/>
      <c r="D75" s="141"/>
      <c r="E75" s="141"/>
      <c r="F75" s="141"/>
      <c r="G75" s="141"/>
      <c r="H75" s="141"/>
      <c r="I75" s="141"/>
      <c r="J75" s="141"/>
      <c r="K75" s="141"/>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row>
    <row r="76" spans="1:79" x14ac:dyDescent="0.2">
      <c r="A76" s="141"/>
      <c r="B76" s="141"/>
      <c r="C76" s="141"/>
      <c r="D76" s="141"/>
      <c r="E76" s="141"/>
      <c r="F76" s="141"/>
      <c r="G76" s="141"/>
      <c r="H76" s="141"/>
      <c r="I76" s="141"/>
      <c r="J76" s="141"/>
      <c r="K76" s="141"/>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row>
    <row r="77" spans="1:79" x14ac:dyDescent="0.2">
      <c r="A77" s="141"/>
      <c r="B77" s="141"/>
      <c r="C77" s="141"/>
      <c r="D77" s="141"/>
      <c r="E77" s="141"/>
      <c r="F77" s="141"/>
      <c r="G77" s="141"/>
      <c r="H77" s="141"/>
      <c r="I77" s="141"/>
      <c r="J77" s="141"/>
      <c r="K77" s="141"/>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row>
    <row r="78" spans="1:79" x14ac:dyDescent="0.2">
      <c r="A78" s="141"/>
      <c r="B78" s="141"/>
      <c r="C78" s="141"/>
      <c r="D78" s="141"/>
      <c r="E78" s="141"/>
      <c r="F78" s="141"/>
      <c r="G78" s="141"/>
      <c r="H78" s="141"/>
      <c r="I78" s="141"/>
      <c r="J78" s="141"/>
      <c r="K78" s="141"/>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row>
    <row r="79" spans="1:79" x14ac:dyDescent="0.2">
      <c r="A79" s="141"/>
      <c r="B79" s="141"/>
      <c r="C79" s="141"/>
      <c r="D79" s="141"/>
      <c r="E79" s="141"/>
      <c r="F79" s="141"/>
      <c r="G79" s="141"/>
      <c r="H79" s="141"/>
      <c r="I79" s="141"/>
      <c r="J79" s="141"/>
      <c r="K79" s="141"/>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row>
    <row r="80" spans="1:79" x14ac:dyDescent="0.2">
      <c r="A80" s="141"/>
      <c r="B80" s="141"/>
      <c r="C80" s="141"/>
      <c r="D80" s="141"/>
      <c r="E80" s="141"/>
      <c r="F80" s="141"/>
      <c r="G80" s="141"/>
      <c r="H80" s="141"/>
      <c r="I80" s="141"/>
      <c r="J80" s="141"/>
      <c r="K80" s="141"/>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row>
    <row r="81" spans="1:79" x14ac:dyDescent="0.2">
      <c r="A81" s="141"/>
      <c r="B81" s="141"/>
      <c r="C81" s="141"/>
      <c r="D81" s="141"/>
      <c r="E81" s="141"/>
      <c r="F81" s="141"/>
      <c r="G81" s="141"/>
      <c r="H81" s="141"/>
      <c r="I81" s="141"/>
      <c r="J81" s="141"/>
      <c r="K81" s="141"/>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row>
    <row r="82" spans="1:79" x14ac:dyDescent="0.2">
      <c r="A82" s="141"/>
      <c r="B82" s="141"/>
      <c r="C82" s="141"/>
      <c r="D82" s="141"/>
      <c r="E82" s="141"/>
      <c r="F82" s="141"/>
      <c r="G82" s="141"/>
      <c r="H82" s="141"/>
      <c r="I82" s="141"/>
      <c r="J82" s="141"/>
      <c r="K82" s="141"/>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row>
    <row r="83" spans="1:79" x14ac:dyDescent="0.2">
      <c r="A83" s="141"/>
      <c r="B83" s="141"/>
      <c r="C83" s="141"/>
      <c r="D83" s="141"/>
      <c r="E83" s="141"/>
      <c r="F83" s="141"/>
      <c r="G83" s="141"/>
      <c r="H83" s="141"/>
      <c r="I83" s="141"/>
      <c r="J83" s="141"/>
      <c r="K83" s="141"/>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row>
    <row r="84" spans="1:79" x14ac:dyDescent="0.2">
      <c r="A84" s="141"/>
      <c r="B84" s="141"/>
      <c r="C84" s="141"/>
      <c r="D84" s="141"/>
      <c r="E84" s="141"/>
      <c r="F84" s="141"/>
      <c r="G84" s="141"/>
      <c r="H84" s="141"/>
      <c r="I84" s="141"/>
      <c r="J84" s="141"/>
      <c r="K84" s="141"/>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row>
    <row r="85" spans="1:79" x14ac:dyDescent="0.2">
      <c r="A85" s="141"/>
      <c r="B85" s="141"/>
      <c r="C85" s="141"/>
      <c r="D85" s="141"/>
      <c r="E85" s="141"/>
      <c r="F85" s="141"/>
      <c r="G85" s="141"/>
      <c r="H85" s="141"/>
      <c r="I85" s="141"/>
      <c r="J85" s="141"/>
      <c r="K85" s="141"/>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row>
    <row r="86" spans="1:79" x14ac:dyDescent="0.2">
      <c r="A86" s="141"/>
      <c r="B86" s="141"/>
      <c r="C86" s="141"/>
      <c r="D86" s="141"/>
      <c r="E86" s="141"/>
      <c r="F86" s="141"/>
      <c r="G86" s="141"/>
      <c r="H86" s="141"/>
      <c r="I86" s="141"/>
      <c r="J86" s="141"/>
      <c r="K86" s="141"/>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row>
    <row r="87" spans="1:79" x14ac:dyDescent="0.2">
      <c r="A87" s="141"/>
      <c r="B87" s="141"/>
      <c r="C87" s="141"/>
      <c r="D87" s="141"/>
      <c r="E87" s="141"/>
      <c r="F87" s="141"/>
      <c r="G87" s="141"/>
      <c r="H87" s="141"/>
      <c r="I87" s="141"/>
      <c r="J87" s="141"/>
      <c r="K87" s="141"/>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row>
    <row r="88" spans="1:79" x14ac:dyDescent="0.2">
      <c r="A88" s="141"/>
      <c r="B88" s="141"/>
      <c r="C88" s="141"/>
      <c r="D88" s="141"/>
      <c r="E88" s="141"/>
      <c r="F88" s="141"/>
      <c r="G88" s="141"/>
      <c r="H88" s="141"/>
      <c r="I88" s="141"/>
      <c r="J88" s="141"/>
      <c r="K88" s="141"/>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row>
    <row r="89" spans="1:79" x14ac:dyDescent="0.2">
      <c r="A89" s="141"/>
      <c r="B89" s="141"/>
      <c r="C89" s="141"/>
      <c r="D89" s="141"/>
      <c r="E89" s="141"/>
      <c r="F89" s="141"/>
      <c r="G89" s="141"/>
      <c r="H89" s="141"/>
      <c r="I89" s="141"/>
      <c r="J89" s="141"/>
      <c r="K89" s="141"/>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row>
    <row r="90" spans="1:79" x14ac:dyDescent="0.2">
      <c r="A90" s="141"/>
      <c r="B90" s="141"/>
      <c r="C90" s="141"/>
      <c r="D90" s="141"/>
      <c r="E90" s="141"/>
      <c r="F90" s="141"/>
      <c r="G90" s="141"/>
      <c r="H90" s="141"/>
      <c r="I90" s="141"/>
      <c r="J90" s="141"/>
      <c r="K90" s="141"/>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row>
    <row r="91" spans="1:79" x14ac:dyDescent="0.2">
      <c r="A91" s="141"/>
      <c r="B91" s="141"/>
      <c r="C91" s="141"/>
      <c r="D91" s="141"/>
      <c r="E91" s="141"/>
      <c r="F91" s="141"/>
      <c r="G91" s="141"/>
      <c r="H91" s="141"/>
      <c r="I91" s="141"/>
      <c r="J91" s="141"/>
      <c r="K91" s="141"/>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row>
    <row r="92" spans="1:79" x14ac:dyDescent="0.2">
      <c r="A92" s="141"/>
      <c r="B92" s="141"/>
      <c r="C92" s="141"/>
      <c r="D92" s="141"/>
      <c r="E92" s="141"/>
      <c r="F92" s="141"/>
      <c r="G92" s="141"/>
      <c r="H92" s="141"/>
      <c r="I92" s="141"/>
      <c r="J92" s="141"/>
      <c r="K92" s="141"/>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row>
    <row r="93" spans="1:79" x14ac:dyDescent="0.2">
      <c r="A93" s="141"/>
      <c r="B93" s="141"/>
      <c r="C93" s="141"/>
      <c r="D93" s="141"/>
      <c r="E93" s="141"/>
      <c r="F93" s="141"/>
      <c r="G93" s="141"/>
      <c r="H93" s="141"/>
      <c r="I93" s="141"/>
      <c r="J93" s="141"/>
      <c r="K93" s="141"/>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row>
    <row r="94" spans="1:79" x14ac:dyDescent="0.2">
      <c r="A94" s="141"/>
      <c r="B94" s="141"/>
      <c r="C94" s="141"/>
      <c r="D94" s="141"/>
      <c r="E94" s="141"/>
      <c r="F94" s="141"/>
      <c r="G94" s="141"/>
      <c r="H94" s="141"/>
      <c r="I94" s="141"/>
      <c r="J94" s="141"/>
      <c r="K94" s="141"/>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row>
    <row r="95" spans="1:79" x14ac:dyDescent="0.2">
      <c r="A95" s="141"/>
      <c r="B95" s="141"/>
      <c r="C95" s="141"/>
      <c r="D95" s="141"/>
      <c r="E95" s="141"/>
      <c r="F95" s="141"/>
      <c r="G95" s="141"/>
      <c r="H95" s="141"/>
      <c r="I95" s="141"/>
      <c r="J95" s="141"/>
      <c r="K95" s="141"/>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row>
    <row r="96" spans="1:79" x14ac:dyDescent="0.2">
      <c r="A96" s="141"/>
      <c r="B96" s="141"/>
      <c r="C96" s="141"/>
      <c r="D96" s="141"/>
      <c r="E96" s="141"/>
      <c r="F96" s="141"/>
      <c r="G96" s="141"/>
      <c r="H96" s="141"/>
      <c r="I96" s="141"/>
      <c r="J96" s="141"/>
      <c r="K96" s="141"/>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row>
    <row r="97" spans="1:79" x14ac:dyDescent="0.2">
      <c r="A97" s="141"/>
      <c r="B97" s="141"/>
      <c r="C97" s="141"/>
      <c r="D97" s="141"/>
      <c r="E97" s="141"/>
      <c r="F97" s="141"/>
      <c r="G97" s="141"/>
      <c r="H97" s="141"/>
      <c r="I97" s="141"/>
      <c r="J97" s="141"/>
      <c r="K97" s="141"/>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row>
    <row r="98" spans="1:79" x14ac:dyDescent="0.2">
      <c r="A98" s="141"/>
      <c r="B98" s="141"/>
      <c r="C98" s="141"/>
      <c r="D98" s="141"/>
      <c r="E98" s="141"/>
      <c r="F98" s="141"/>
      <c r="G98" s="141"/>
      <c r="H98" s="141"/>
      <c r="I98" s="141"/>
      <c r="J98" s="141"/>
      <c r="K98" s="141"/>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row>
    <row r="99" spans="1:79" x14ac:dyDescent="0.2">
      <c r="A99" s="141"/>
      <c r="B99" s="141"/>
      <c r="C99" s="141"/>
      <c r="D99" s="141"/>
      <c r="E99" s="141"/>
      <c r="F99" s="141"/>
      <c r="G99" s="141"/>
      <c r="H99" s="141"/>
      <c r="I99" s="141"/>
      <c r="J99" s="141"/>
      <c r="K99" s="141"/>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row>
    <row r="100" spans="1:79" x14ac:dyDescent="0.2">
      <c r="A100" s="141"/>
      <c r="B100" s="141"/>
      <c r="C100" s="141"/>
      <c r="D100" s="141"/>
      <c r="E100" s="141"/>
      <c r="F100" s="141"/>
      <c r="G100" s="141"/>
      <c r="H100" s="141"/>
      <c r="I100" s="141"/>
      <c r="J100" s="141"/>
      <c r="K100" s="141"/>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row>
    <row r="101" spans="1:79" x14ac:dyDescent="0.2">
      <c r="A101" s="141"/>
      <c r="B101" s="141"/>
      <c r="C101" s="141"/>
      <c r="D101" s="141"/>
      <c r="E101" s="141"/>
      <c r="F101" s="141"/>
      <c r="G101" s="141"/>
      <c r="H101" s="141"/>
      <c r="I101" s="141"/>
      <c r="J101" s="141"/>
      <c r="K101" s="141"/>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row>
    <row r="102" spans="1:79" x14ac:dyDescent="0.2">
      <c r="A102" s="141"/>
      <c r="B102" s="141"/>
      <c r="C102" s="141"/>
      <c r="D102" s="141"/>
      <c r="E102" s="141"/>
      <c r="F102" s="141"/>
      <c r="G102" s="141"/>
      <c r="H102" s="141"/>
      <c r="I102" s="141"/>
      <c r="J102" s="141"/>
      <c r="K102" s="141"/>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row>
    <row r="103" spans="1:79" x14ac:dyDescent="0.2">
      <c r="A103" s="141"/>
      <c r="B103" s="141"/>
      <c r="C103" s="141"/>
      <c r="D103" s="141"/>
      <c r="E103" s="141"/>
      <c r="F103" s="141"/>
      <c r="G103" s="141"/>
      <c r="H103" s="141"/>
      <c r="I103" s="141"/>
      <c r="J103" s="141"/>
      <c r="K103" s="141"/>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row>
    <row r="104" spans="1:79" x14ac:dyDescent="0.2">
      <c r="A104" s="141"/>
      <c r="B104" s="141"/>
      <c r="C104" s="141"/>
      <c r="D104" s="141"/>
      <c r="E104" s="141"/>
      <c r="F104" s="141"/>
      <c r="G104" s="141"/>
      <c r="H104" s="141"/>
      <c r="I104" s="141"/>
      <c r="J104" s="141"/>
      <c r="K104" s="141"/>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row>
    <row r="105" spans="1:79" x14ac:dyDescent="0.2">
      <c r="A105" s="141"/>
      <c r="B105" s="141"/>
      <c r="C105" s="141"/>
      <c r="D105" s="141"/>
      <c r="E105" s="141"/>
      <c r="F105" s="141"/>
      <c r="G105" s="141"/>
      <c r="H105" s="141"/>
      <c r="I105" s="141"/>
      <c r="J105" s="141"/>
      <c r="K105" s="141"/>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row>
    <row r="106" spans="1:79" x14ac:dyDescent="0.2">
      <c r="A106" s="141"/>
      <c r="B106" s="141"/>
      <c r="C106" s="141"/>
      <c r="D106" s="141"/>
      <c r="E106" s="141"/>
      <c r="F106" s="141"/>
      <c r="G106" s="141"/>
      <c r="H106" s="141"/>
      <c r="I106" s="141"/>
      <c r="J106" s="141"/>
      <c r="K106" s="141"/>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row>
    <row r="107" spans="1:79" x14ac:dyDescent="0.2">
      <c r="A107" s="141"/>
      <c r="B107" s="141"/>
      <c r="C107" s="141"/>
      <c r="D107" s="141"/>
      <c r="E107" s="141"/>
      <c r="F107" s="141"/>
      <c r="G107" s="141"/>
      <c r="H107" s="141"/>
      <c r="I107" s="141"/>
      <c r="J107" s="141"/>
      <c r="K107" s="141"/>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row>
    <row r="108" spans="1:79" x14ac:dyDescent="0.2">
      <c r="A108" s="141"/>
      <c r="B108" s="141"/>
      <c r="C108" s="141"/>
      <c r="D108" s="141"/>
      <c r="E108" s="141"/>
      <c r="F108" s="141"/>
      <c r="G108" s="141"/>
      <c r="H108" s="141"/>
      <c r="I108" s="141"/>
      <c r="J108" s="141"/>
      <c r="K108" s="141"/>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row>
    <row r="109" spans="1:79" x14ac:dyDescent="0.2">
      <c r="A109" s="141"/>
      <c r="B109" s="141"/>
      <c r="C109" s="141"/>
      <c r="D109" s="141"/>
      <c r="E109" s="141"/>
      <c r="F109" s="141"/>
      <c r="G109" s="141"/>
      <c r="H109" s="141"/>
      <c r="I109" s="141"/>
      <c r="J109" s="141"/>
      <c r="K109" s="141"/>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row>
    <row r="110" spans="1:79" x14ac:dyDescent="0.2">
      <c r="A110" s="141"/>
      <c r="B110" s="141"/>
      <c r="C110" s="141"/>
      <c r="D110" s="141"/>
      <c r="E110" s="141"/>
      <c r="F110" s="141"/>
      <c r="G110" s="141"/>
      <c r="H110" s="141"/>
      <c r="I110" s="141"/>
      <c r="J110" s="141"/>
      <c r="K110" s="141"/>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row>
    <row r="111" spans="1:79" x14ac:dyDescent="0.2">
      <c r="A111" s="141"/>
      <c r="B111" s="141"/>
      <c r="C111" s="141"/>
      <c r="D111" s="141"/>
      <c r="E111" s="141"/>
      <c r="F111" s="141"/>
      <c r="G111" s="141"/>
      <c r="H111" s="141"/>
      <c r="I111" s="141"/>
      <c r="J111" s="141"/>
      <c r="K111" s="141"/>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row>
    <row r="112" spans="1:79" x14ac:dyDescent="0.2">
      <c r="A112" s="141"/>
      <c r="B112" s="141"/>
      <c r="C112" s="141"/>
      <c r="D112" s="141"/>
      <c r="E112" s="141"/>
      <c r="F112" s="141"/>
      <c r="G112" s="141"/>
      <c r="H112" s="141"/>
      <c r="I112" s="141"/>
      <c r="J112" s="141"/>
      <c r="K112" s="141"/>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row>
    <row r="113" spans="1:79" x14ac:dyDescent="0.2">
      <c r="A113" s="141"/>
      <c r="B113" s="141"/>
      <c r="C113" s="141"/>
      <c r="D113" s="141"/>
      <c r="E113" s="141"/>
      <c r="F113" s="141"/>
      <c r="G113" s="141"/>
      <c r="H113" s="141"/>
      <c r="I113" s="141"/>
      <c r="J113" s="141"/>
      <c r="K113" s="141"/>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row>
    <row r="114" spans="1:79" x14ac:dyDescent="0.2">
      <c r="A114" s="141"/>
      <c r="B114" s="141"/>
      <c r="C114" s="141"/>
      <c r="D114" s="141"/>
      <c r="E114" s="141"/>
      <c r="F114" s="141"/>
      <c r="G114" s="141"/>
      <c r="H114" s="141"/>
      <c r="I114" s="141"/>
      <c r="J114" s="141"/>
      <c r="K114" s="141"/>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row>
    <row r="115" spans="1:79" x14ac:dyDescent="0.2">
      <c r="A115" s="141"/>
      <c r="B115" s="141"/>
      <c r="C115" s="141"/>
      <c r="D115" s="141"/>
      <c r="E115" s="141"/>
      <c r="F115" s="141"/>
      <c r="G115" s="141"/>
      <c r="H115" s="141"/>
      <c r="I115" s="141"/>
      <c r="J115" s="141"/>
      <c r="K115" s="141"/>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row>
    <row r="116" spans="1:79" x14ac:dyDescent="0.2">
      <c r="A116" s="141"/>
      <c r="B116" s="141"/>
      <c r="C116" s="141"/>
      <c r="D116" s="141"/>
      <c r="E116" s="141"/>
      <c r="F116" s="141"/>
      <c r="G116" s="141"/>
      <c r="H116" s="141"/>
      <c r="I116" s="141"/>
      <c r="J116" s="141"/>
      <c r="K116" s="141"/>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row>
    <row r="117" spans="1:79" x14ac:dyDescent="0.2">
      <c r="A117" s="141"/>
      <c r="B117" s="141"/>
      <c r="C117" s="141"/>
      <c r="D117" s="141"/>
      <c r="E117" s="141"/>
      <c r="F117" s="141"/>
      <c r="G117" s="141"/>
      <c r="H117" s="141"/>
      <c r="I117" s="141"/>
      <c r="J117" s="141"/>
      <c r="K117" s="141"/>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row>
    <row r="118" spans="1:79" x14ac:dyDescent="0.2">
      <c r="A118" s="141"/>
      <c r="B118" s="141"/>
      <c r="C118" s="141"/>
      <c r="D118" s="141"/>
      <c r="E118" s="141"/>
      <c r="F118" s="141"/>
      <c r="G118" s="141"/>
      <c r="H118" s="141"/>
      <c r="I118" s="141"/>
      <c r="J118" s="141"/>
      <c r="K118" s="141"/>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row>
    <row r="119" spans="1:79" x14ac:dyDescent="0.2">
      <c r="A119" s="141"/>
      <c r="B119" s="141"/>
      <c r="C119" s="141"/>
      <c r="D119" s="141"/>
      <c r="E119" s="141"/>
      <c r="F119" s="141"/>
      <c r="G119" s="141"/>
      <c r="H119" s="141"/>
      <c r="I119" s="141"/>
      <c r="J119" s="141"/>
      <c r="K119" s="141"/>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row>
    <row r="120" spans="1:79" x14ac:dyDescent="0.2">
      <c r="A120" s="141"/>
      <c r="B120" s="141"/>
      <c r="C120" s="141"/>
      <c r="D120" s="141"/>
      <c r="E120" s="141"/>
      <c r="F120" s="141"/>
      <c r="G120" s="141"/>
      <c r="H120" s="141"/>
      <c r="I120" s="141"/>
      <c r="J120" s="141"/>
      <c r="K120" s="141"/>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row>
    <row r="121" spans="1:79" x14ac:dyDescent="0.2">
      <c r="A121" s="141"/>
      <c r="B121" s="141"/>
      <c r="C121" s="141"/>
      <c r="D121" s="141"/>
      <c r="E121" s="141"/>
      <c r="F121" s="141"/>
      <c r="G121" s="141"/>
      <c r="H121" s="141"/>
      <c r="I121" s="141"/>
      <c r="J121" s="141"/>
      <c r="K121" s="141"/>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row>
    <row r="122" spans="1:79" x14ac:dyDescent="0.2">
      <c r="A122" s="141"/>
      <c r="B122" s="141"/>
      <c r="C122" s="141"/>
      <c r="D122" s="141"/>
      <c r="E122" s="141"/>
      <c r="F122" s="141"/>
      <c r="G122" s="141"/>
      <c r="H122" s="141"/>
      <c r="I122" s="141"/>
      <c r="J122" s="141"/>
      <c r="K122" s="141"/>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row>
    <row r="123" spans="1:79" x14ac:dyDescent="0.2">
      <c r="A123" s="141"/>
      <c r="B123" s="141"/>
      <c r="C123" s="141"/>
      <c r="D123" s="141"/>
      <c r="E123" s="141"/>
      <c r="F123" s="141"/>
      <c r="G123" s="141"/>
      <c r="H123" s="141"/>
      <c r="I123" s="141"/>
      <c r="J123" s="141"/>
      <c r="K123" s="141"/>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row>
    <row r="124" spans="1:79" x14ac:dyDescent="0.2">
      <c r="A124" s="141"/>
      <c r="B124" s="141"/>
      <c r="C124" s="141"/>
      <c r="D124" s="141"/>
      <c r="E124" s="141"/>
      <c r="F124" s="141"/>
      <c r="G124" s="141"/>
      <c r="H124" s="141"/>
      <c r="I124" s="141"/>
      <c r="J124" s="141"/>
      <c r="K124" s="141"/>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row>
    <row r="125" spans="1:79" x14ac:dyDescent="0.2">
      <c r="A125" s="141"/>
      <c r="B125" s="141"/>
      <c r="C125" s="141"/>
      <c r="D125" s="141"/>
      <c r="E125" s="141"/>
      <c r="F125" s="141"/>
      <c r="G125" s="141"/>
      <c r="H125" s="141"/>
      <c r="I125" s="141"/>
      <c r="J125" s="141"/>
      <c r="K125" s="141"/>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row>
    <row r="126" spans="1:79" x14ac:dyDescent="0.2">
      <c r="A126" s="141"/>
      <c r="B126" s="141"/>
      <c r="C126" s="141"/>
      <c r="D126" s="141"/>
      <c r="E126" s="141"/>
      <c r="F126" s="141"/>
      <c r="G126" s="141"/>
      <c r="H126" s="141"/>
      <c r="I126" s="141"/>
      <c r="J126" s="141"/>
      <c r="K126" s="141"/>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row>
    <row r="127" spans="1:79" x14ac:dyDescent="0.2">
      <c r="A127" s="141"/>
      <c r="B127" s="141"/>
      <c r="C127" s="141"/>
      <c r="D127" s="141"/>
      <c r="E127" s="141"/>
      <c r="F127" s="141"/>
      <c r="G127" s="141"/>
      <c r="H127" s="141"/>
      <c r="I127" s="141"/>
      <c r="J127" s="141"/>
      <c r="K127" s="141"/>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row>
    <row r="128" spans="1:79" x14ac:dyDescent="0.2">
      <c r="A128" s="141"/>
      <c r="B128" s="141"/>
      <c r="C128" s="141"/>
      <c r="D128" s="141"/>
      <c r="E128" s="141"/>
      <c r="F128" s="141"/>
      <c r="G128" s="141"/>
      <c r="H128" s="141"/>
      <c r="I128" s="141"/>
      <c r="J128" s="141"/>
      <c r="K128" s="141"/>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row>
    <row r="129" spans="1:79" x14ac:dyDescent="0.2">
      <c r="A129" s="141"/>
      <c r="B129" s="141"/>
      <c r="C129" s="141"/>
      <c r="D129" s="141"/>
      <c r="E129" s="141"/>
      <c r="F129" s="141"/>
      <c r="G129" s="141"/>
      <c r="H129" s="141"/>
      <c r="I129" s="141"/>
      <c r="J129" s="141"/>
      <c r="K129" s="141"/>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row>
    <row r="130" spans="1:79" x14ac:dyDescent="0.2">
      <c r="A130" s="141"/>
      <c r="B130" s="141"/>
      <c r="C130" s="141"/>
      <c r="D130" s="141"/>
      <c r="E130" s="141"/>
      <c r="F130" s="141"/>
      <c r="G130" s="141"/>
      <c r="H130" s="141"/>
      <c r="I130" s="141"/>
      <c r="J130" s="141"/>
      <c r="K130" s="141"/>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row>
    <row r="131" spans="1:79" x14ac:dyDescent="0.2">
      <c r="A131" s="141"/>
      <c r="B131" s="141"/>
      <c r="C131" s="141"/>
      <c r="D131" s="141"/>
      <c r="E131" s="141"/>
      <c r="F131" s="141"/>
      <c r="G131" s="141"/>
      <c r="H131" s="141"/>
      <c r="I131" s="141"/>
      <c r="J131" s="141"/>
      <c r="K131" s="141"/>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row>
    <row r="132" spans="1:79" x14ac:dyDescent="0.2">
      <c r="A132" s="141"/>
      <c r="B132" s="141"/>
      <c r="C132" s="141"/>
      <c r="D132" s="141"/>
      <c r="E132" s="141"/>
      <c r="F132" s="141"/>
      <c r="G132" s="141"/>
      <c r="H132" s="141"/>
      <c r="I132" s="141"/>
      <c r="J132" s="141"/>
      <c r="K132" s="141"/>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row>
    <row r="133" spans="1:79" x14ac:dyDescent="0.2">
      <c r="A133" s="141"/>
      <c r="B133" s="141"/>
      <c r="C133" s="141"/>
      <c r="D133" s="141"/>
      <c r="E133" s="141"/>
      <c r="F133" s="141"/>
      <c r="G133" s="141"/>
      <c r="H133" s="141"/>
      <c r="I133" s="141"/>
      <c r="J133" s="141"/>
      <c r="K133" s="141"/>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row>
    <row r="134" spans="1:79" x14ac:dyDescent="0.2">
      <c r="A134" s="141"/>
      <c r="B134" s="141"/>
      <c r="C134" s="141"/>
      <c r="D134" s="141"/>
      <c r="E134" s="141"/>
      <c r="F134" s="141"/>
      <c r="G134" s="141"/>
      <c r="H134" s="141"/>
      <c r="I134" s="141"/>
      <c r="J134" s="141"/>
      <c r="K134" s="141"/>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row>
    <row r="135" spans="1:79" x14ac:dyDescent="0.2">
      <c r="A135" s="141"/>
      <c r="B135" s="141"/>
      <c r="C135" s="141"/>
      <c r="D135" s="141"/>
      <c r="E135" s="141"/>
      <c r="F135" s="141"/>
      <c r="G135" s="141"/>
      <c r="H135" s="141"/>
      <c r="I135" s="141"/>
      <c r="J135" s="141"/>
      <c r="K135" s="141"/>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row>
    <row r="136" spans="1:79" x14ac:dyDescent="0.2">
      <c r="A136" s="141"/>
      <c r="B136" s="141"/>
      <c r="C136" s="141"/>
      <c r="D136" s="141"/>
      <c r="E136" s="141"/>
      <c r="F136" s="141"/>
      <c r="G136" s="141"/>
      <c r="H136" s="141"/>
      <c r="I136" s="141"/>
      <c r="J136" s="141"/>
      <c r="K136" s="141"/>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row>
    <row r="137" spans="1:79" x14ac:dyDescent="0.2">
      <c r="A137" s="141"/>
      <c r="B137" s="141"/>
      <c r="C137" s="141"/>
      <c r="D137" s="141"/>
      <c r="E137" s="141"/>
      <c r="F137" s="141"/>
      <c r="G137" s="141"/>
      <c r="H137" s="141"/>
      <c r="I137" s="141"/>
      <c r="J137" s="141"/>
      <c r="K137" s="141"/>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row>
    <row r="138" spans="1:79" x14ac:dyDescent="0.2">
      <c r="A138" s="141"/>
      <c r="B138" s="141"/>
      <c r="C138" s="141"/>
      <c r="D138" s="141"/>
      <c r="E138" s="141"/>
      <c r="F138" s="141"/>
      <c r="G138" s="141"/>
      <c r="H138" s="141"/>
      <c r="I138" s="141"/>
      <c r="J138" s="141"/>
      <c r="K138" s="141"/>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row>
    <row r="139" spans="1:79" x14ac:dyDescent="0.2">
      <c r="A139" s="141"/>
      <c r="B139" s="141"/>
      <c r="C139" s="141"/>
      <c r="D139" s="141"/>
      <c r="E139" s="141"/>
      <c r="F139" s="141"/>
      <c r="G139" s="141"/>
      <c r="H139" s="141"/>
      <c r="I139" s="141"/>
      <c r="J139" s="141"/>
      <c r="K139" s="141"/>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row>
    <row r="140" spans="1:79" x14ac:dyDescent="0.2">
      <c r="A140" s="141"/>
      <c r="B140" s="141"/>
      <c r="C140" s="141"/>
      <c r="D140" s="141"/>
      <c r="E140" s="141"/>
      <c r="F140" s="141"/>
      <c r="G140" s="141"/>
      <c r="H140" s="141"/>
      <c r="I140" s="141"/>
      <c r="J140" s="141"/>
      <c r="K140" s="141"/>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row>
    <row r="141" spans="1:79" x14ac:dyDescent="0.2">
      <c r="A141" s="141"/>
      <c r="B141" s="141"/>
      <c r="C141" s="141"/>
      <c r="D141" s="141"/>
      <c r="E141" s="141"/>
      <c r="F141" s="141"/>
      <c r="G141" s="141"/>
      <c r="H141" s="141"/>
      <c r="I141" s="141"/>
      <c r="J141" s="141"/>
      <c r="K141" s="141"/>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row>
    <row r="142" spans="1:79" x14ac:dyDescent="0.2">
      <c r="A142" s="141"/>
      <c r="B142" s="141"/>
      <c r="C142" s="141"/>
      <c r="D142" s="141"/>
      <c r="E142" s="141"/>
      <c r="F142" s="141"/>
      <c r="G142" s="141"/>
      <c r="H142" s="141"/>
      <c r="I142" s="141"/>
      <c r="J142" s="141"/>
      <c r="K142" s="141"/>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row>
    <row r="143" spans="1:79" x14ac:dyDescent="0.2">
      <c r="A143" s="141"/>
      <c r="B143" s="141"/>
      <c r="C143" s="141"/>
      <c r="D143" s="141"/>
      <c r="E143" s="141"/>
      <c r="F143" s="141"/>
      <c r="G143" s="141"/>
      <c r="H143" s="141"/>
      <c r="I143" s="141"/>
      <c r="J143" s="141"/>
      <c r="K143" s="141"/>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row>
    <row r="144" spans="1:79" x14ac:dyDescent="0.2">
      <c r="A144" s="141"/>
      <c r="B144" s="141"/>
      <c r="C144" s="141"/>
      <c r="D144" s="141"/>
      <c r="E144" s="141"/>
      <c r="F144" s="141"/>
      <c r="G144" s="141"/>
      <c r="H144" s="141"/>
      <c r="I144" s="141"/>
      <c r="J144" s="141"/>
      <c r="K144" s="141"/>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row>
    <row r="145" spans="1:79" x14ac:dyDescent="0.2">
      <c r="A145" s="141"/>
      <c r="B145" s="141"/>
      <c r="C145" s="141"/>
      <c r="D145" s="141"/>
      <c r="E145" s="141"/>
      <c r="F145" s="141"/>
      <c r="G145" s="141"/>
      <c r="H145" s="141"/>
      <c r="I145" s="141"/>
      <c r="J145" s="141"/>
      <c r="K145" s="141"/>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row>
    <row r="146" spans="1:79" x14ac:dyDescent="0.2">
      <c r="A146" s="141"/>
      <c r="B146" s="141"/>
      <c r="C146" s="141"/>
      <c r="D146" s="141"/>
      <c r="E146" s="141"/>
      <c r="F146" s="141"/>
      <c r="G146" s="141"/>
      <c r="H146" s="141"/>
      <c r="I146" s="141"/>
      <c r="J146" s="141"/>
      <c r="K146" s="141"/>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row>
    <row r="147" spans="1:79" x14ac:dyDescent="0.2">
      <c r="A147" s="141"/>
      <c r="B147" s="141"/>
      <c r="C147" s="141"/>
      <c r="D147" s="141"/>
      <c r="E147" s="141"/>
      <c r="F147" s="141"/>
      <c r="G147" s="141"/>
      <c r="H147" s="141"/>
      <c r="I147" s="141"/>
      <c r="J147" s="141"/>
      <c r="K147" s="141"/>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row>
    <row r="148" spans="1:79" x14ac:dyDescent="0.2">
      <c r="A148" s="141"/>
      <c r="B148" s="141"/>
      <c r="C148" s="141"/>
      <c r="D148" s="141"/>
      <c r="E148" s="141"/>
      <c r="F148" s="141"/>
      <c r="G148" s="141"/>
      <c r="H148" s="141"/>
      <c r="I148" s="141"/>
      <c r="J148" s="141"/>
      <c r="K148" s="141"/>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row>
    <row r="149" spans="1:79" x14ac:dyDescent="0.2">
      <c r="A149" s="141"/>
      <c r="B149" s="141"/>
      <c r="C149" s="141"/>
      <c r="D149" s="141"/>
      <c r="E149" s="141"/>
      <c r="F149" s="141"/>
      <c r="G149" s="141"/>
      <c r="H149" s="141"/>
      <c r="I149" s="141"/>
      <c r="J149" s="141"/>
      <c r="K149" s="141"/>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row>
    <row r="150" spans="1:79" x14ac:dyDescent="0.2">
      <c r="A150" s="141"/>
      <c r="B150" s="141"/>
      <c r="C150" s="141"/>
      <c r="D150" s="141"/>
      <c r="E150" s="141"/>
      <c r="F150" s="141"/>
      <c r="G150" s="141"/>
      <c r="H150" s="141"/>
      <c r="I150" s="141"/>
      <c r="J150" s="141"/>
      <c r="K150" s="141"/>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row>
    <row r="151" spans="1:79" x14ac:dyDescent="0.2">
      <c r="A151" s="141"/>
      <c r="B151" s="141"/>
      <c r="C151" s="141"/>
      <c r="D151" s="141"/>
      <c r="E151" s="141"/>
      <c r="F151" s="141"/>
      <c r="G151" s="141"/>
      <c r="H151" s="141"/>
      <c r="I151" s="141"/>
      <c r="J151" s="141"/>
      <c r="K151" s="141"/>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row>
    <row r="152" spans="1:79" x14ac:dyDescent="0.2">
      <c r="A152" s="141"/>
      <c r="B152" s="141"/>
      <c r="C152" s="141"/>
      <c r="D152" s="141"/>
      <c r="E152" s="141"/>
      <c r="F152" s="141"/>
      <c r="G152" s="141"/>
      <c r="H152" s="141"/>
      <c r="I152" s="141"/>
      <c r="J152" s="141"/>
      <c r="K152" s="141"/>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row>
    <row r="153" spans="1:79" x14ac:dyDescent="0.2">
      <c r="A153" s="141"/>
      <c r="B153" s="141"/>
      <c r="C153" s="141"/>
      <c r="D153" s="141"/>
      <c r="E153" s="141"/>
      <c r="F153" s="141"/>
      <c r="G153" s="141"/>
      <c r="H153" s="141"/>
      <c r="I153" s="141"/>
      <c r="J153" s="141"/>
      <c r="K153" s="141"/>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row>
    <row r="154" spans="1:79" x14ac:dyDescent="0.2">
      <c r="A154" s="141"/>
      <c r="B154" s="141"/>
      <c r="C154" s="141"/>
      <c r="D154" s="141"/>
      <c r="E154" s="141"/>
      <c r="F154" s="141"/>
      <c r="G154" s="141"/>
      <c r="H154" s="141"/>
      <c r="I154" s="141"/>
      <c r="J154" s="141"/>
      <c r="K154" s="141"/>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row>
    <row r="155" spans="1:79" x14ac:dyDescent="0.2">
      <c r="A155" s="141"/>
      <c r="B155" s="141"/>
      <c r="C155" s="141"/>
      <c r="D155" s="141"/>
      <c r="E155" s="141"/>
      <c r="F155" s="141"/>
      <c r="G155" s="141"/>
      <c r="H155" s="141"/>
      <c r="I155" s="141"/>
      <c r="J155" s="141"/>
      <c r="K155" s="141"/>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row>
    <row r="156" spans="1:79" x14ac:dyDescent="0.2">
      <c r="A156" s="141"/>
      <c r="B156" s="141"/>
      <c r="C156" s="141"/>
      <c r="D156" s="141"/>
      <c r="E156" s="141"/>
      <c r="F156" s="141"/>
      <c r="G156" s="141"/>
      <c r="H156" s="141"/>
      <c r="I156" s="141"/>
      <c r="J156" s="141"/>
      <c r="K156" s="141"/>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row>
    <row r="157" spans="1:79" x14ac:dyDescent="0.2">
      <c r="A157" s="141"/>
      <c r="B157" s="141"/>
      <c r="C157" s="141"/>
      <c r="D157" s="141"/>
      <c r="E157" s="141"/>
      <c r="F157" s="141"/>
      <c r="G157" s="141"/>
      <c r="H157" s="141"/>
      <c r="I157" s="141"/>
      <c r="J157" s="141"/>
      <c r="K157" s="141"/>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row>
    <row r="158" spans="1:79" x14ac:dyDescent="0.2">
      <c r="A158" s="141"/>
      <c r="B158" s="141"/>
      <c r="C158" s="141"/>
      <c r="D158" s="141"/>
      <c r="E158" s="141"/>
      <c r="F158" s="141"/>
      <c r="G158" s="141"/>
      <c r="H158" s="141"/>
      <c r="I158" s="141"/>
      <c r="J158" s="141"/>
      <c r="K158" s="141"/>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row>
    <row r="159" spans="1:79" x14ac:dyDescent="0.2">
      <c r="A159" s="141"/>
      <c r="B159" s="141"/>
      <c r="C159" s="141"/>
      <c r="D159" s="141"/>
      <c r="E159" s="141"/>
      <c r="F159" s="141"/>
      <c r="G159" s="141"/>
      <c r="H159" s="141"/>
      <c r="I159" s="141"/>
      <c r="J159" s="141"/>
      <c r="K159" s="141"/>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row>
    <row r="160" spans="1:79" x14ac:dyDescent="0.2">
      <c r="A160" s="141"/>
      <c r="B160" s="141"/>
      <c r="C160" s="141"/>
      <c r="D160" s="141"/>
      <c r="E160" s="141"/>
      <c r="F160" s="141"/>
      <c r="G160" s="141"/>
      <c r="H160" s="141"/>
      <c r="I160" s="141"/>
      <c r="J160" s="141"/>
      <c r="K160" s="141"/>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row>
    <row r="161" spans="1:79" x14ac:dyDescent="0.2">
      <c r="A161" s="141"/>
      <c r="B161" s="141"/>
      <c r="C161" s="141"/>
      <c r="D161" s="141"/>
      <c r="E161" s="141"/>
      <c r="F161" s="141"/>
      <c r="G161" s="141"/>
      <c r="H161" s="141"/>
      <c r="I161" s="141"/>
      <c r="J161" s="141"/>
      <c r="K161" s="141"/>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row>
    <row r="162" spans="1:79" x14ac:dyDescent="0.2">
      <c r="A162" s="141"/>
      <c r="B162" s="141"/>
      <c r="C162" s="141"/>
      <c r="D162" s="141"/>
      <c r="E162" s="141"/>
      <c r="F162" s="141"/>
      <c r="G162" s="141"/>
      <c r="H162" s="141"/>
      <c r="I162" s="141"/>
      <c r="J162" s="141"/>
      <c r="K162" s="141"/>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row>
    <row r="163" spans="1:79" x14ac:dyDescent="0.2">
      <c r="A163" s="141"/>
      <c r="B163" s="141"/>
      <c r="C163" s="141"/>
      <c r="D163" s="141"/>
      <c r="E163" s="141"/>
      <c r="F163" s="141"/>
      <c r="G163" s="141"/>
      <c r="H163" s="141"/>
      <c r="I163" s="141"/>
      <c r="J163" s="141"/>
      <c r="K163" s="141"/>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row>
    <row r="164" spans="1:79" x14ac:dyDescent="0.2">
      <c r="A164" s="141"/>
      <c r="B164" s="141"/>
      <c r="C164" s="141"/>
      <c r="D164" s="141"/>
      <c r="E164" s="141"/>
      <c r="F164" s="141"/>
      <c r="G164" s="141"/>
      <c r="H164" s="141"/>
      <c r="I164" s="141"/>
      <c r="J164" s="141"/>
      <c r="K164" s="141"/>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row>
    <row r="165" spans="1:79" x14ac:dyDescent="0.2">
      <c r="A165" s="141"/>
      <c r="B165" s="141"/>
      <c r="C165" s="141"/>
      <c r="D165" s="141"/>
      <c r="E165" s="141"/>
      <c r="F165" s="141"/>
      <c r="G165" s="141"/>
      <c r="H165" s="141"/>
      <c r="I165" s="141"/>
      <c r="J165" s="141"/>
      <c r="K165" s="141"/>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row>
    <row r="166" spans="1:79" x14ac:dyDescent="0.2">
      <c r="A166" s="141"/>
      <c r="B166" s="141"/>
      <c r="C166" s="141"/>
      <c r="D166" s="141"/>
      <c r="E166" s="141"/>
      <c r="F166" s="141"/>
      <c r="G166" s="141"/>
      <c r="H166" s="141"/>
      <c r="I166" s="141"/>
      <c r="J166" s="141"/>
      <c r="K166" s="141"/>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row>
    <row r="167" spans="1:79" x14ac:dyDescent="0.2">
      <c r="A167" s="141"/>
      <c r="B167" s="141"/>
      <c r="C167" s="141"/>
      <c r="D167" s="141"/>
      <c r="E167" s="141"/>
      <c r="F167" s="141"/>
      <c r="G167" s="141"/>
      <c r="H167" s="141"/>
      <c r="I167" s="141"/>
      <c r="J167" s="141"/>
      <c r="K167" s="141"/>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row>
    <row r="168" spans="1:79" x14ac:dyDescent="0.2">
      <c r="A168" s="141"/>
      <c r="B168" s="141"/>
      <c r="C168" s="141"/>
      <c r="D168" s="141"/>
      <c r="E168" s="141"/>
      <c r="F168" s="141"/>
      <c r="G168" s="141"/>
      <c r="H168" s="141"/>
      <c r="I168" s="141"/>
      <c r="J168" s="141"/>
      <c r="K168" s="141"/>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row>
    <row r="169" spans="1:79" x14ac:dyDescent="0.2">
      <c r="A169" s="141"/>
      <c r="B169" s="141"/>
      <c r="C169" s="141"/>
      <c r="D169" s="141"/>
      <c r="E169" s="141"/>
      <c r="F169" s="141"/>
      <c r="G169" s="141"/>
      <c r="H169" s="141"/>
      <c r="I169" s="141"/>
      <c r="J169" s="141"/>
      <c r="K169" s="141"/>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row>
    <row r="170" spans="1:79" x14ac:dyDescent="0.2">
      <c r="A170" s="141"/>
      <c r="B170" s="141"/>
      <c r="C170" s="141"/>
      <c r="D170" s="141"/>
      <c r="E170" s="141"/>
      <c r="F170" s="141"/>
      <c r="G170" s="141"/>
      <c r="H170" s="141"/>
      <c r="I170" s="141"/>
      <c r="J170" s="141"/>
      <c r="K170" s="141"/>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row>
    <row r="171" spans="1:79" x14ac:dyDescent="0.2">
      <c r="A171" s="141"/>
      <c r="B171" s="141"/>
      <c r="C171" s="141"/>
      <c r="D171" s="141"/>
      <c r="E171" s="141"/>
      <c r="F171" s="141"/>
      <c r="G171" s="141"/>
      <c r="H171" s="141"/>
      <c r="I171" s="141"/>
      <c r="J171" s="141"/>
      <c r="K171" s="141"/>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row>
    <row r="172" spans="1:79" x14ac:dyDescent="0.2">
      <c r="A172" s="141"/>
      <c r="B172" s="141"/>
      <c r="C172" s="141"/>
      <c r="D172" s="141"/>
      <c r="E172" s="141"/>
      <c r="F172" s="141"/>
      <c r="G172" s="141"/>
      <c r="H172" s="141"/>
      <c r="I172" s="141"/>
      <c r="J172" s="141"/>
      <c r="K172" s="141"/>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row>
    <row r="173" spans="1:79" x14ac:dyDescent="0.2">
      <c r="A173" s="141"/>
      <c r="B173" s="141"/>
      <c r="C173" s="141"/>
      <c r="D173" s="141"/>
      <c r="E173" s="141"/>
      <c r="F173" s="141"/>
      <c r="G173" s="141"/>
      <c r="H173" s="141"/>
      <c r="I173" s="141"/>
      <c r="J173" s="141"/>
      <c r="K173" s="141"/>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row>
    <row r="174" spans="1:79" x14ac:dyDescent="0.2">
      <c r="A174" s="141"/>
      <c r="B174" s="141"/>
      <c r="C174" s="141"/>
      <c r="D174" s="141"/>
      <c r="E174" s="141"/>
      <c r="F174" s="141"/>
      <c r="G174" s="141"/>
      <c r="H174" s="141"/>
      <c r="I174" s="141"/>
      <c r="J174" s="141"/>
      <c r="K174" s="141"/>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row>
    <row r="175" spans="1:79" x14ac:dyDescent="0.2">
      <c r="A175" s="141"/>
      <c r="B175" s="141"/>
      <c r="C175" s="141"/>
      <c r="D175" s="141"/>
      <c r="E175" s="141"/>
      <c r="F175" s="141"/>
      <c r="G175" s="141"/>
      <c r="H175" s="141"/>
      <c r="I175" s="141"/>
      <c r="J175" s="141"/>
      <c r="K175" s="141"/>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row>
    <row r="176" spans="1:79" x14ac:dyDescent="0.2">
      <c r="A176" s="141"/>
      <c r="B176" s="141"/>
      <c r="C176" s="141"/>
      <c r="D176" s="141"/>
      <c r="E176" s="141"/>
      <c r="F176" s="141"/>
      <c r="G176" s="141"/>
      <c r="H176" s="141"/>
      <c r="I176" s="141"/>
      <c r="J176" s="141"/>
      <c r="K176" s="141"/>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row>
    <row r="177" spans="1:79" x14ac:dyDescent="0.2">
      <c r="A177" s="141"/>
      <c r="B177" s="141"/>
      <c r="C177" s="141"/>
      <c r="D177" s="141"/>
      <c r="E177" s="141"/>
      <c r="F177" s="141"/>
      <c r="G177" s="141"/>
      <c r="H177" s="141"/>
      <c r="I177" s="141"/>
      <c r="J177" s="141"/>
      <c r="K177" s="141"/>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row>
    <row r="178" spans="1:79" x14ac:dyDescent="0.2">
      <c r="A178" s="141"/>
      <c r="B178" s="141"/>
      <c r="C178" s="141"/>
      <c r="D178" s="141"/>
      <c r="E178" s="141"/>
      <c r="F178" s="141"/>
      <c r="G178" s="141"/>
      <c r="H178" s="141"/>
      <c r="I178" s="141"/>
      <c r="J178" s="141"/>
      <c r="K178" s="141"/>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row>
    <row r="179" spans="1:79" x14ac:dyDescent="0.2">
      <c r="A179" s="141"/>
      <c r="B179" s="141"/>
      <c r="C179" s="141"/>
      <c r="D179" s="141"/>
      <c r="E179" s="141"/>
      <c r="F179" s="141"/>
      <c r="G179" s="141"/>
      <c r="H179" s="141"/>
      <c r="I179" s="141"/>
      <c r="J179" s="141"/>
      <c r="K179" s="141"/>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row>
    <row r="180" spans="1:79" x14ac:dyDescent="0.2">
      <c r="A180" s="141"/>
      <c r="B180" s="141"/>
      <c r="C180" s="141"/>
      <c r="D180" s="141"/>
      <c r="E180" s="141"/>
      <c r="F180" s="141"/>
      <c r="G180" s="141"/>
      <c r="H180" s="141"/>
      <c r="I180" s="141"/>
      <c r="J180" s="141"/>
      <c r="K180" s="141"/>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row>
    <row r="181" spans="1:79" x14ac:dyDescent="0.2">
      <c r="A181" s="141"/>
      <c r="B181" s="141"/>
      <c r="C181" s="141"/>
      <c r="D181" s="141"/>
      <c r="E181" s="141"/>
      <c r="F181" s="141"/>
      <c r="G181" s="141"/>
      <c r="H181" s="141"/>
      <c r="I181" s="141"/>
      <c r="J181" s="141"/>
      <c r="K181" s="141"/>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row>
    <row r="182" spans="1:79" x14ac:dyDescent="0.2">
      <c r="A182" s="141"/>
      <c r="B182" s="141"/>
      <c r="C182" s="141"/>
      <c r="D182" s="141"/>
      <c r="E182" s="141"/>
      <c r="F182" s="141"/>
      <c r="G182" s="141"/>
      <c r="H182" s="141"/>
      <c r="I182" s="141"/>
      <c r="J182" s="141"/>
      <c r="K182" s="141"/>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row>
    <row r="183" spans="1:79" x14ac:dyDescent="0.2">
      <c r="A183" s="141"/>
      <c r="B183" s="141"/>
      <c r="C183" s="141"/>
      <c r="D183" s="141"/>
      <c r="E183" s="141"/>
      <c r="F183" s="141"/>
      <c r="G183" s="141"/>
      <c r="H183" s="141"/>
      <c r="I183" s="141"/>
      <c r="J183" s="141"/>
      <c r="K183" s="141"/>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row>
    <row r="184" spans="1:79" x14ac:dyDescent="0.2">
      <c r="A184" s="141"/>
      <c r="B184" s="141"/>
      <c r="C184" s="141"/>
      <c r="D184" s="141"/>
      <c r="E184" s="141"/>
      <c r="F184" s="141"/>
      <c r="G184" s="141"/>
      <c r="H184" s="141"/>
      <c r="I184" s="141"/>
      <c r="J184" s="141"/>
      <c r="K184" s="141"/>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row>
    <row r="185" spans="1:79" x14ac:dyDescent="0.2">
      <c r="A185" s="141"/>
      <c r="B185" s="141"/>
      <c r="C185" s="141"/>
      <c r="D185" s="141"/>
      <c r="E185" s="141"/>
      <c r="F185" s="141"/>
      <c r="G185" s="141"/>
      <c r="H185" s="141"/>
      <c r="I185" s="141"/>
      <c r="J185" s="141"/>
      <c r="K185" s="141"/>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row>
    <row r="186" spans="1:79" x14ac:dyDescent="0.2">
      <c r="A186" s="141"/>
      <c r="B186" s="141"/>
      <c r="C186" s="141"/>
      <c r="D186" s="141"/>
      <c r="E186" s="141"/>
      <c r="F186" s="141"/>
      <c r="G186" s="141"/>
      <c r="H186" s="141"/>
      <c r="I186" s="141"/>
      <c r="J186" s="141"/>
      <c r="K186" s="141"/>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row>
    <row r="187" spans="1:79" x14ac:dyDescent="0.2">
      <c r="A187" s="141"/>
      <c r="B187" s="141"/>
      <c r="C187" s="141"/>
      <c r="D187" s="141"/>
      <c r="E187" s="141"/>
      <c r="F187" s="141"/>
      <c r="G187" s="141"/>
      <c r="H187" s="141"/>
      <c r="I187" s="141"/>
      <c r="J187" s="141"/>
      <c r="K187" s="141"/>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row>
    <row r="188" spans="1:79" x14ac:dyDescent="0.2">
      <c r="A188" s="141"/>
      <c r="B188" s="141"/>
      <c r="C188" s="141"/>
      <c r="D188" s="141"/>
      <c r="E188" s="141"/>
      <c r="F188" s="141"/>
      <c r="G188" s="141"/>
      <c r="H188" s="141"/>
      <c r="I188" s="141"/>
      <c r="J188" s="141"/>
      <c r="K188" s="141"/>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row>
    <row r="189" spans="1:79" x14ac:dyDescent="0.2">
      <c r="A189" s="141"/>
      <c r="B189" s="141"/>
      <c r="C189" s="141"/>
      <c r="D189" s="141"/>
      <c r="E189" s="141"/>
      <c r="F189" s="141"/>
      <c r="G189" s="141"/>
      <c r="H189" s="141"/>
      <c r="I189" s="141"/>
      <c r="J189" s="141"/>
      <c r="K189" s="141"/>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row>
    <row r="190" spans="1:79" x14ac:dyDescent="0.2">
      <c r="A190" s="141"/>
      <c r="B190" s="141"/>
      <c r="C190" s="141"/>
      <c r="D190" s="141"/>
      <c r="E190" s="141"/>
      <c r="F190" s="141"/>
      <c r="G190" s="141"/>
      <c r="H190" s="141"/>
      <c r="I190" s="141"/>
      <c r="J190" s="141"/>
      <c r="K190" s="141"/>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row>
    <row r="191" spans="1:79" x14ac:dyDescent="0.2">
      <c r="A191" s="141"/>
      <c r="B191" s="141"/>
      <c r="C191" s="141"/>
      <c r="D191" s="141"/>
      <c r="E191" s="141"/>
      <c r="F191" s="141"/>
      <c r="G191" s="141"/>
      <c r="H191" s="141"/>
      <c r="I191" s="141"/>
      <c r="J191" s="141"/>
      <c r="K191" s="141"/>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row>
    <row r="192" spans="1:79" x14ac:dyDescent="0.2">
      <c r="A192" s="141"/>
      <c r="B192" s="141"/>
      <c r="C192" s="141"/>
      <c r="D192" s="141"/>
      <c r="E192" s="141"/>
      <c r="F192" s="141"/>
      <c r="G192" s="141"/>
      <c r="H192" s="141"/>
      <c r="I192" s="141"/>
      <c r="J192" s="141"/>
      <c r="K192" s="141"/>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row>
    <row r="193" spans="1:79" x14ac:dyDescent="0.2">
      <c r="A193" s="141"/>
      <c r="B193" s="141"/>
      <c r="C193" s="141"/>
      <c r="D193" s="141"/>
      <c r="E193" s="141"/>
      <c r="F193" s="141"/>
      <c r="G193" s="141"/>
      <c r="H193" s="141"/>
      <c r="I193" s="141"/>
      <c r="J193" s="141"/>
      <c r="K193" s="141"/>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row>
    <row r="194" spans="1:79" x14ac:dyDescent="0.2">
      <c r="A194" s="141"/>
      <c r="B194" s="141"/>
      <c r="C194" s="141"/>
      <c r="D194" s="141"/>
      <c r="E194" s="141"/>
      <c r="F194" s="141"/>
      <c r="G194" s="141"/>
      <c r="H194" s="141"/>
      <c r="I194" s="141"/>
      <c r="J194" s="141"/>
      <c r="K194" s="141"/>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row>
    <row r="195" spans="1:79" x14ac:dyDescent="0.2">
      <c r="A195" s="141"/>
      <c r="B195" s="141"/>
      <c r="C195" s="141"/>
      <c r="D195" s="141"/>
      <c r="E195" s="141"/>
      <c r="F195" s="141"/>
      <c r="G195" s="141"/>
      <c r="H195" s="141"/>
      <c r="I195" s="141"/>
      <c r="J195" s="141"/>
      <c r="K195" s="141"/>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row>
    <row r="196" spans="1:79" x14ac:dyDescent="0.2">
      <c r="A196" s="141"/>
      <c r="B196" s="141"/>
      <c r="C196" s="141"/>
      <c r="D196" s="141"/>
      <c r="E196" s="141"/>
      <c r="F196" s="141"/>
      <c r="G196" s="141"/>
      <c r="H196" s="141"/>
      <c r="I196" s="141"/>
      <c r="J196" s="141"/>
      <c r="K196" s="141"/>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row>
    <row r="197" spans="1:79" x14ac:dyDescent="0.2">
      <c r="A197" s="141"/>
      <c r="B197" s="141"/>
      <c r="C197" s="141"/>
      <c r="D197" s="141"/>
      <c r="E197" s="141"/>
      <c r="F197" s="141"/>
      <c r="G197" s="141"/>
      <c r="H197" s="141"/>
      <c r="I197" s="141"/>
      <c r="J197" s="141"/>
      <c r="K197" s="141"/>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row>
    <row r="198" spans="1:79" x14ac:dyDescent="0.2">
      <c r="A198" s="141"/>
      <c r="B198" s="141"/>
      <c r="C198" s="141"/>
      <c r="D198" s="141"/>
      <c r="E198" s="141"/>
      <c r="F198" s="141"/>
      <c r="G198" s="141"/>
      <c r="H198" s="141"/>
      <c r="I198" s="141"/>
      <c r="J198" s="141"/>
      <c r="K198" s="141"/>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row>
    <row r="199" spans="1:79" x14ac:dyDescent="0.2">
      <c r="A199" s="141"/>
      <c r="B199" s="141"/>
      <c r="C199" s="141"/>
      <c r="D199" s="141"/>
      <c r="E199" s="141"/>
      <c r="F199" s="141"/>
      <c r="G199" s="141"/>
      <c r="H199" s="141"/>
      <c r="I199" s="141"/>
      <c r="J199" s="141"/>
      <c r="K199" s="141"/>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row>
    <row r="200" spans="1:79" x14ac:dyDescent="0.2">
      <c r="A200" s="141"/>
      <c r="B200" s="141"/>
      <c r="C200" s="141"/>
      <c r="D200" s="141"/>
      <c r="E200" s="141"/>
      <c r="F200" s="141"/>
      <c r="G200" s="141"/>
      <c r="H200" s="141"/>
      <c r="I200" s="141"/>
      <c r="J200" s="141"/>
      <c r="K200" s="141"/>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row>
    <row r="201" spans="1:79" x14ac:dyDescent="0.2">
      <c r="A201" s="141"/>
      <c r="B201" s="141"/>
      <c r="C201" s="141"/>
      <c r="D201" s="141"/>
      <c r="E201" s="141"/>
      <c r="F201" s="141"/>
      <c r="G201" s="141"/>
      <c r="H201" s="141"/>
      <c r="I201" s="141"/>
      <c r="J201" s="141"/>
      <c r="K201" s="141"/>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row>
    <row r="202" spans="1:79" x14ac:dyDescent="0.2">
      <c r="A202" s="141"/>
      <c r="B202" s="141"/>
      <c r="C202" s="141"/>
      <c r="D202" s="141"/>
      <c r="E202" s="141"/>
      <c r="F202" s="141"/>
      <c r="G202" s="141"/>
      <c r="H202" s="141"/>
      <c r="I202" s="141"/>
      <c r="J202" s="141"/>
      <c r="K202" s="141"/>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row>
    <row r="203" spans="1:79" x14ac:dyDescent="0.2">
      <c r="A203" s="141"/>
      <c r="B203" s="141"/>
      <c r="C203" s="141"/>
      <c r="D203" s="141"/>
      <c r="E203" s="141"/>
      <c r="F203" s="141"/>
      <c r="G203" s="141"/>
      <c r="H203" s="141"/>
      <c r="I203" s="141"/>
      <c r="J203" s="141"/>
      <c r="K203" s="141"/>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row>
    <row r="204" spans="1:79" x14ac:dyDescent="0.2">
      <c r="A204" s="141"/>
      <c r="B204" s="141"/>
      <c r="C204" s="141"/>
      <c r="D204" s="141"/>
      <c r="E204" s="141"/>
      <c r="F204" s="141"/>
      <c r="G204" s="141"/>
      <c r="H204" s="141"/>
      <c r="I204" s="141"/>
      <c r="J204" s="141"/>
      <c r="K204" s="141"/>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row>
    <row r="205" spans="1:79" x14ac:dyDescent="0.2">
      <c r="A205" s="141"/>
      <c r="B205" s="141"/>
      <c r="C205" s="141"/>
      <c r="D205" s="141"/>
      <c r="E205" s="141"/>
      <c r="F205" s="141"/>
      <c r="G205" s="141"/>
      <c r="H205" s="141"/>
      <c r="I205" s="141"/>
      <c r="J205" s="141"/>
      <c r="K205" s="141"/>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row>
    <row r="206" spans="1:79" x14ac:dyDescent="0.2">
      <c r="A206" s="141"/>
      <c r="B206" s="141"/>
      <c r="C206" s="141"/>
      <c r="D206" s="141"/>
      <c r="E206" s="141"/>
      <c r="F206" s="141"/>
      <c r="G206" s="141"/>
      <c r="H206" s="141"/>
      <c r="I206" s="141"/>
      <c r="J206" s="141"/>
      <c r="K206" s="141"/>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row>
    <row r="207" spans="1:79" x14ac:dyDescent="0.2">
      <c r="A207" s="141"/>
      <c r="B207" s="141"/>
      <c r="C207" s="141"/>
      <c r="D207" s="141"/>
      <c r="E207" s="141"/>
      <c r="F207" s="141"/>
      <c r="G207" s="141"/>
      <c r="H207" s="141"/>
      <c r="I207" s="141"/>
      <c r="J207" s="141"/>
      <c r="K207" s="141"/>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row>
    <row r="208" spans="1:79" x14ac:dyDescent="0.2">
      <c r="A208" s="141"/>
      <c r="B208" s="141"/>
      <c r="C208" s="141"/>
      <c r="D208" s="141"/>
      <c r="E208" s="141"/>
      <c r="F208" s="141"/>
      <c r="G208" s="141"/>
      <c r="H208" s="141"/>
      <c r="I208" s="141"/>
      <c r="J208" s="141"/>
      <c r="K208" s="141"/>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row>
    <row r="209" spans="1:79" x14ac:dyDescent="0.2">
      <c r="A209" s="141"/>
      <c r="B209" s="141"/>
      <c r="C209" s="141"/>
      <c r="D209" s="141"/>
      <c r="E209" s="141"/>
      <c r="F209" s="141"/>
      <c r="G209" s="141"/>
      <c r="H209" s="141"/>
      <c r="I209" s="141"/>
      <c r="J209" s="141"/>
      <c r="K209" s="141"/>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row>
    <row r="210" spans="1:79" x14ac:dyDescent="0.2">
      <c r="A210" s="141"/>
      <c r="B210" s="141"/>
      <c r="C210" s="141"/>
      <c r="D210" s="141"/>
      <c r="E210" s="141"/>
      <c r="F210" s="141"/>
      <c r="G210" s="141"/>
      <c r="H210" s="141"/>
      <c r="I210" s="141"/>
      <c r="J210" s="141"/>
      <c r="K210" s="141"/>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row>
    <row r="211" spans="1:79" x14ac:dyDescent="0.2">
      <c r="A211" s="141"/>
      <c r="B211" s="141"/>
      <c r="C211" s="141"/>
      <c r="D211" s="141"/>
      <c r="E211" s="141"/>
      <c r="F211" s="141"/>
      <c r="G211" s="141"/>
      <c r="H211" s="141"/>
      <c r="I211" s="141"/>
      <c r="J211" s="141"/>
      <c r="K211" s="141"/>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row>
    <row r="212" spans="1:79" x14ac:dyDescent="0.2">
      <c r="A212" s="141"/>
      <c r="B212" s="141"/>
      <c r="C212" s="141"/>
      <c r="D212" s="141"/>
      <c r="E212" s="141"/>
      <c r="F212" s="141"/>
      <c r="G212" s="141"/>
      <c r="H212" s="141"/>
      <c r="I212" s="141"/>
      <c r="J212" s="141"/>
      <c r="K212" s="141"/>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row>
    <row r="213" spans="1:79" x14ac:dyDescent="0.2">
      <c r="A213" s="141"/>
      <c r="B213" s="141"/>
      <c r="C213" s="141"/>
      <c r="D213" s="141"/>
      <c r="E213" s="141"/>
      <c r="F213" s="141"/>
      <c r="G213" s="141"/>
      <c r="H213" s="141"/>
      <c r="I213" s="141"/>
      <c r="J213" s="141"/>
      <c r="K213" s="141"/>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row>
    <row r="214" spans="1:79" x14ac:dyDescent="0.2">
      <c r="A214" s="141"/>
      <c r="B214" s="141"/>
      <c r="C214" s="141"/>
      <c r="D214" s="141"/>
      <c r="E214" s="141"/>
      <c r="F214" s="141"/>
      <c r="G214" s="141"/>
      <c r="H214" s="141"/>
      <c r="I214" s="141"/>
      <c r="J214" s="141"/>
      <c r="K214" s="141"/>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row>
    <row r="215" spans="1:79" x14ac:dyDescent="0.2">
      <c r="A215" s="141"/>
      <c r="B215" s="141"/>
      <c r="C215" s="141"/>
      <c r="D215" s="141"/>
      <c r="E215" s="141"/>
      <c r="F215" s="141"/>
      <c r="G215" s="141"/>
      <c r="H215" s="141"/>
      <c r="I215" s="141"/>
      <c r="J215" s="141"/>
      <c r="K215" s="141"/>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row>
    <row r="216" spans="1:79" x14ac:dyDescent="0.2">
      <c r="A216" s="141"/>
      <c r="B216" s="141"/>
      <c r="C216" s="141"/>
      <c r="D216" s="141"/>
      <c r="E216" s="141"/>
      <c r="F216" s="141"/>
      <c r="G216" s="141"/>
      <c r="H216" s="141"/>
      <c r="I216" s="141"/>
      <c r="J216" s="141"/>
      <c r="K216" s="141"/>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row>
    <row r="217" spans="1:79" x14ac:dyDescent="0.2">
      <c r="A217" s="141"/>
      <c r="B217" s="141"/>
      <c r="C217" s="141"/>
      <c r="D217" s="141"/>
      <c r="E217" s="141"/>
      <c r="F217" s="141"/>
      <c r="G217" s="141"/>
      <c r="H217" s="141"/>
      <c r="I217" s="141"/>
      <c r="J217" s="141"/>
      <c r="K217" s="141"/>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row>
    <row r="218" spans="1:79" x14ac:dyDescent="0.2">
      <c r="A218" s="141"/>
      <c r="B218" s="141"/>
      <c r="C218" s="141"/>
      <c r="D218" s="141"/>
      <c r="E218" s="141"/>
      <c r="F218" s="141"/>
      <c r="G218" s="141"/>
      <c r="H218" s="141"/>
      <c r="I218" s="141"/>
      <c r="J218" s="141"/>
      <c r="K218" s="141"/>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row>
    <row r="219" spans="1:79" x14ac:dyDescent="0.2">
      <c r="A219" s="141"/>
      <c r="B219" s="141"/>
      <c r="C219" s="141"/>
      <c r="D219" s="141"/>
      <c r="E219" s="141"/>
      <c r="F219" s="141"/>
      <c r="G219" s="141"/>
      <c r="H219" s="141"/>
      <c r="I219" s="141"/>
      <c r="J219" s="141"/>
      <c r="K219" s="141"/>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row>
    <row r="220" spans="1:79" x14ac:dyDescent="0.2">
      <c r="A220" s="141"/>
      <c r="B220" s="141"/>
      <c r="C220" s="141"/>
      <c r="D220" s="141"/>
      <c r="E220" s="141"/>
      <c r="F220" s="141"/>
      <c r="G220" s="141"/>
      <c r="H220" s="141"/>
      <c r="I220" s="141"/>
      <c r="J220" s="141"/>
      <c r="K220" s="141"/>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row>
    <row r="221" spans="1:79" x14ac:dyDescent="0.2">
      <c r="A221" s="141"/>
      <c r="B221" s="141"/>
      <c r="C221" s="141"/>
      <c r="D221" s="141"/>
      <c r="E221" s="141"/>
      <c r="F221" s="141"/>
      <c r="G221" s="141"/>
      <c r="H221" s="141"/>
      <c r="I221" s="141"/>
      <c r="J221" s="141"/>
      <c r="K221" s="141"/>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row>
    <row r="222" spans="1:79" x14ac:dyDescent="0.2">
      <c r="A222" s="141"/>
      <c r="B222" s="141"/>
      <c r="C222" s="141"/>
      <c r="D222" s="141"/>
      <c r="E222" s="141"/>
      <c r="F222" s="141"/>
      <c r="G222" s="141"/>
      <c r="H222" s="141"/>
      <c r="I222" s="141"/>
      <c r="J222" s="141"/>
      <c r="K222" s="141"/>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row>
    <row r="223" spans="1:79" x14ac:dyDescent="0.2">
      <c r="A223" s="141"/>
      <c r="B223" s="141"/>
      <c r="C223" s="141"/>
      <c r="D223" s="141"/>
      <c r="E223" s="141"/>
      <c r="F223" s="141"/>
      <c r="G223" s="141"/>
      <c r="H223" s="141"/>
      <c r="I223" s="141"/>
      <c r="J223" s="141"/>
      <c r="K223" s="141"/>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row>
    <row r="224" spans="1:79" x14ac:dyDescent="0.2">
      <c r="A224" s="141"/>
      <c r="B224" s="141"/>
      <c r="C224" s="141"/>
      <c r="D224" s="141"/>
      <c r="E224" s="141"/>
      <c r="F224" s="141"/>
      <c r="G224" s="141"/>
      <c r="H224" s="141"/>
      <c r="I224" s="141"/>
      <c r="J224" s="141"/>
      <c r="K224" s="141"/>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row>
    <row r="225" spans="1:79" x14ac:dyDescent="0.2">
      <c r="A225" s="141"/>
      <c r="B225" s="141"/>
      <c r="C225" s="141"/>
      <c r="D225" s="141"/>
      <c r="E225" s="141"/>
      <c r="F225" s="141"/>
      <c r="G225" s="141"/>
      <c r="H225" s="141"/>
      <c r="I225" s="141"/>
      <c r="J225" s="141"/>
      <c r="K225" s="141"/>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row>
    <row r="226" spans="1:79" x14ac:dyDescent="0.2">
      <c r="A226" s="141"/>
      <c r="B226" s="141"/>
      <c r="C226" s="141"/>
      <c r="D226" s="141"/>
      <c r="E226" s="141"/>
      <c r="F226" s="141"/>
      <c r="G226" s="141"/>
      <c r="H226" s="141"/>
      <c r="I226" s="141"/>
      <c r="J226" s="141"/>
      <c r="K226" s="141"/>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row>
    <row r="227" spans="1:79" x14ac:dyDescent="0.2">
      <c r="A227" s="141"/>
      <c r="B227" s="141"/>
      <c r="C227" s="141"/>
      <c r="D227" s="141"/>
      <c r="E227" s="141"/>
      <c r="F227" s="141"/>
      <c r="G227" s="141"/>
      <c r="H227" s="141"/>
      <c r="I227" s="141"/>
      <c r="J227" s="141"/>
      <c r="K227" s="141"/>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row>
    <row r="228" spans="1:79" x14ac:dyDescent="0.2">
      <c r="A228" s="141"/>
      <c r="B228" s="141"/>
      <c r="C228" s="141"/>
      <c r="D228" s="141"/>
      <c r="E228" s="141"/>
      <c r="F228" s="141"/>
      <c r="G228" s="141"/>
      <c r="H228" s="141"/>
      <c r="I228" s="141"/>
      <c r="J228" s="141"/>
      <c r="K228" s="141"/>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row>
    <row r="229" spans="1:79" x14ac:dyDescent="0.2">
      <c r="A229" s="141"/>
      <c r="B229" s="141"/>
      <c r="C229" s="141"/>
      <c r="D229" s="141"/>
      <c r="E229" s="141"/>
      <c r="F229" s="141"/>
      <c r="G229" s="141"/>
      <c r="H229" s="141"/>
      <c r="I229" s="141"/>
      <c r="J229" s="141"/>
      <c r="K229" s="141"/>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row>
    <row r="230" spans="1:79" x14ac:dyDescent="0.2">
      <c r="A230" s="141"/>
      <c r="B230" s="141"/>
      <c r="C230" s="141"/>
      <c r="D230" s="141"/>
      <c r="E230" s="141"/>
      <c r="F230" s="141"/>
      <c r="G230" s="141"/>
      <c r="H230" s="141"/>
      <c r="I230" s="141"/>
      <c r="J230" s="141"/>
      <c r="K230" s="141"/>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row>
    <row r="231" spans="1:79" x14ac:dyDescent="0.2">
      <c r="A231" s="141"/>
      <c r="B231" s="141"/>
      <c r="C231" s="141"/>
      <c r="D231" s="141"/>
      <c r="E231" s="141"/>
      <c r="F231" s="141"/>
      <c r="G231" s="141"/>
      <c r="H231" s="141"/>
      <c r="I231" s="141"/>
      <c r="J231" s="141"/>
      <c r="K231" s="141"/>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row>
    <row r="232" spans="1:79" x14ac:dyDescent="0.2">
      <c r="A232" s="141"/>
      <c r="B232" s="141"/>
      <c r="C232" s="141"/>
      <c r="D232" s="141"/>
      <c r="E232" s="141"/>
      <c r="F232" s="141"/>
      <c r="G232" s="141"/>
      <c r="H232" s="141"/>
      <c r="I232" s="141"/>
      <c r="J232" s="141"/>
      <c r="K232" s="141"/>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row>
    <row r="233" spans="1:79" x14ac:dyDescent="0.2">
      <c r="A233" s="141"/>
      <c r="B233" s="141"/>
      <c r="C233" s="141"/>
      <c r="D233" s="141"/>
      <c r="E233" s="141"/>
      <c r="F233" s="141"/>
      <c r="G233" s="141"/>
      <c r="H233" s="141"/>
      <c r="I233" s="141"/>
      <c r="J233" s="141"/>
      <c r="K233" s="141"/>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row>
    <row r="234" spans="1:79" x14ac:dyDescent="0.2">
      <c r="A234" s="141"/>
      <c r="B234" s="141"/>
      <c r="C234" s="141"/>
      <c r="D234" s="141"/>
      <c r="E234" s="141"/>
      <c r="F234" s="141"/>
      <c r="G234" s="141"/>
      <c r="H234" s="141"/>
      <c r="I234" s="141"/>
      <c r="J234" s="141"/>
      <c r="K234" s="141"/>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row>
    <row r="235" spans="1:79" x14ac:dyDescent="0.2">
      <c r="A235" s="141"/>
      <c r="B235" s="141"/>
      <c r="C235" s="141"/>
      <c r="D235" s="141"/>
      <c r="E235" s="141"/>
      <c r="F235" s="141"/>
      <c r="G235" s="141"/>
      <c r="H235" s="141"/>
      <c r="I235" s="141"/>
      <c r="J235" s="141"/>
      <c r="K235" s="141"/>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row>
    <row r="236" spans="1:79" x14ac:dyDescent="0.2">
      <c r="A236" s="141"/>
      <c r="B236" s="141"/>
      <c r="C236" s="141"/>
      <c r="D236" s="141"/>
      <c r="E236" s="141"/>
      <c r="F236" s="141"/>
      <c r="G236" s="141"/>
      <c r="H236" s="141"/>
      <c r="I236" s="141"/>
      <c r="J236" s="141"/>
      <c r="K236" s="141"/>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row>
    <row r="237" spans="1:79" x14ac:dyDescent="0.2">
      <c r="A237" s="141"/>
      <c r="B237" s="141"/>
      <c r="C237" s="141"/>
      <c r="D237" s="141"/>
      <c r="E237" s="141"/>
      <c r="F237" s="141"/>
      <c r="G237" s="141"/>
      <c r="H237" s="141"/>
      <c r="I237" s="141"/>
      <c r="J237" s="141"/>
      <c r="K237" s="141"/>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row>
    <row r="238" spans="1:79" x14ac:dyDescent="0.2">
      <c r="A238" s="141"/>
      <c r="B238" s="141"/>
      <c r="C238" s="141"/>
      <c r="D238" s="141"/>
      <c r="E238" s="141"/>
      <c r="F238" s="141"/>
      <c r="G238" s="141"/>
      <c r="H238" s="141"/>
      <c r="I238" s="141"/>
      <c r="J238" s="141"/>
      <c r="K238" s="141"/>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row>
    <row r="239" spans="1:79" x14ac:dyDescent="0.2">
      <c r="A239" s="141"/>
      <c r="B239" s="141"/>
      <c r="C239" s="141"/>
      <c r="D239" s="141"/>
      <c r="E239" s="141"/>
      <c r="F239" s="141"/>
      <c r="G239" s="141"/>
      <c r="H239" s="141"/>
      <c r="I239" s="141"/>
      <c r="J239" s="141"/>
      <c r="K239" s="141"/>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row>
    <row r="240" spans="1:79" x14ac:dyDescent="0.2">
      <c r="A240" s="141"/>
      <c r="B240" s="141"/>
      <c r="C240" s="141"/>
      <c r="D240" s="141"/>
      <c r="E240" s="141"/>
      <c r="F240" s="141"/>
      <c r="G240" s="141"/>
      <c r="H240" s="141"/>
      <c r="I240" s="141"/>
      <c r="J240" s="141"/>
      <c r="K240" s="141"/>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row>
    <row r="241" spans="1:79" x14ac:dyDescent="0.2">
      <c r="A241" s="141"/>
      <c r="B241" s="141"/>
      <c r="C241" s="141"/>
      <c r="D241" s="141"/>
      <c r="E241" s="141"/>
      <c r="F241" s="141"/>
      <c r="G241" s="141"/>
      <c r="H241" s="141"/>
      <c r="I241" s="141"/>
      <c r="J241" s="141"/>
      <c r="K241" s="141"/>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row>
    <row r="242" spans="1:79" x14ac:dyDescent="0.2">
      <c r="A242" s="141"/>
      <c r="B242" s="141"/>
      <c r="C242" s="141"/>
      <c r="D242" s="141"/>
      <c r="E242" s="141"/>
      <c r="F242" s="141"/>
      <c r="G242" s="141"/>
      <c r="H242" s="141"/>
      <c r="I242" s="141"/>
      <c r="J242" s="141"/>
      <c r="K242" s="141"/>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row>
    <row r="243" spans="1:79" x14ac:dyDescent="0.2">
      <c r="A243" s="141"/>
      <c r="B243" s="141"/>
      <c r="C243" s="141"/>
      <c r="D243" s="141"/>
      <c r="E243" s="141"/>
      <c r="F243" s="141"/>
      <c r="G243" s="141"/>
      <c r="H243" s="141"/>
      <c r="I243" s="141"/>
      <c r="J243" s="141"/>
      <c r="K243" s="141"/>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row>
    <row r="244" spans="1:79" x14ac:dyDescent="0.2">
      <c r="A244" s="141"/>
      <c r="B244" s="141"/>
      <c r="C244" s="141"/>
      <c r="D244" s="141"/>
      <c r="E244" s="141"/>
      <c r="F244" s="141"/>
      <c r="G244" s="141"/>
      <c r="H244" s="141"/>
      <c r="I244" s="141"/>
      <c r="J244" s="141"/>
      <c r="K244" s="141"/>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row>
    <row r="245" spans="1:79" x14ac:dyDescent="0.2">
      <c r="A245" s="141"/>
      <c r="B245" s="141"/>
      <c r="C245" s="141"/>
      <c r="D245" s="141"/>
      <c r="E245" s="141"/>
      <c r="F245" s="141"/>
      <c r="G245" s="141"/>
      <c r="H245" s="141"/>
      <c r="I245" s="141"/>
      <c r="J245" s="141"/>
      <c r="K245" s="141"/>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row>
    <row r="246" spans="1:79" x14ac:dyDescent="0.2">
      <c r="A246" s="141"/>
      <c r="B246" s="141"/>
      <c r="C246" s="141"/>
      <c r="D246" s="141"/>
      <c r="E246" s="141"/>
      <c r="F246" s="141"/>
      <c r="G246" s="141"/>
      <c r="H246" s="141"/>
      <c r="I246" s="141"/>
      <c r="J246" s="141"/>
      <c r="K246" s="141"/>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row>
    <row r="247" spans="1:79" x14ac:dyDescent="0.2">
      <c r="A247" s="141"/>
      <c r="B247" s="141"/>
      <c r="C247" s="141"/>
      <c r="D247" s="141"/>
      <c r="E247" s="141"/>
      <c r="F247" s="141"/>
      <c r="G247" s="141"/>
      <c r="H247" s="141"/>
      <c r="I247" s="141"/>
      <c r="J247" s="141"/>
      <c r="K247" s="141"/>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row>
    <row r="248" spans="1:79" x14ac:dyDescent="0.2">
      <c r="A248" s="141"/>
      <c r="B248" s="141"/>
      <c r="C248" s="141"/>
      <c r="D248" s="141"/>
      <c r="E248" s="141"/>
      <c r="F248" s="141"/>
      <c r="G248" s="141"/>
      <c r="H248" s="141"/>
      <c r="I248" s="141"/>
      <c r="J248" s="141"/>
      <c r="K248" s="141"/>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row>
    <row r="249" spans="1:79" x14ac:dyDescent="0.2">
      <c r="A249" s="274"/>
      <c r="B249" s="274"/>
      <c r="C249" s="274"/>
      <c r="D249" s="274"/>
      <c r="E249" s="274"/>
      <c r="F249" s="274"/>
      <c r="G249" s="274"/>
      <c r="H249" s="274"/>
      <c r="I249" s="274"/>
      <c r="J249" s="274"/>
      <c r="K249" s="274"/>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row>
    <row r="250" spans="1:79" x14ac:dyDescent="0.2">
      <c r="A250" s="274"/>
      <c r="B250" s="274"/>
      <c r="C250" s="274"/>
      <c r="D250" s="274"/>
      <c r="E250" s="274"/>
      <c r="F250" s="274"/>
      <c r="G250" s="274"/>
      <c r="H250" s="274"/>
      <c r="I250" s="274"/>
      <c r="J250" s="274"/>
      <c r="K250" s="274"/>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row>
    <row r="251" spans="1:79" x14ac:dyDescent="0.2">
      <c r="A251" s="274"/>
      <c r="B251" s="274"/>
      <c r="C251" s="274"/>
      <c r="D251" s="274"/>
      <c r="E251" s="274"/>
      <c r="F251" s="274"/>
      <c r="G251" s="274"/>
      <c r="H251" s="274"/>
      <c r="I251" s="274"/>
      <c r="J251" s="274"/>
      <c r="K251" s="274"/>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row>
    <row r="252" spans="1:79" x14ac:dyDescent="0.2">
      <c r="A252" s="274"/>
      <c r="B252" s="274"/>
      <c r="C252" s="274"/>
      <c r="D252" s="274"/>
      <c r="E252" s="274"/>
      <c r="F252" s="274"/>
      <c r="G252" s="274"/>
      <c r="H252" s="274"/>
      <c r="I252" s="274"/>
      <c r="J252" s="274"/>
      <c r="K252" s="274"/>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row>
    <row r="253" spans="1:79" x14ac:dyDescent="0.2">
      <c r="A253" s="274"/>
      <c r="B253" s="274"/>
      <c r="C253" s="274"/>
      <c r="D253" s="274"/>
      <c r="E253" s="274"/>
      <c r="F253" s="274"/>
      <c r="G253" s="274"/>
      <c r="H253" s="274"/>
      <c r="I253" s="274"/>
      <c r="J253" s="274"/>
      <c r="K253" s="274"/>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row>
    <row r="254" spans="1:79" x14ac:dyDescent="0.2">
      <c r="A254" s="274"/>
      <c r="B254" s="274"/>
      <c r="C254" s="274"/>
      <c r="D254" s="274"/>
      <c r="E254" s="274"/>
      <c r="F254" s="274"/>
      <c r="G254" s="274"/>
      <c r="H254" s="274"/>
      <c r="I254" s="274"/>
      <c r="J254" s="274"/>
      <c r="K254" s="274"/>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row>
    <row r="255" spans="1:79" x14ac:dyDescent="0.2">
      <c r="A255" s="274"/>
      <c r="B255" s="274"/>
      <c r="C255" s="274"/>
      <c r="D255" s="274"/>
      <c r="E255" s="274"/>
      <c r="F255" s="274"/>
      <c r="G255" s="274"/>
      <c r="H255" s="274"/>
      <c r="I255" s="274"/>
      <c r="J255" s="274"/>
      <c r="K255" s="274"/>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row>
    <row r="256" spans="1:79" x14ac:dyDescent="0.2">
      <c r="A256" s="274"/>
      <c r="B256" s="274"/>
      <c r="C256" s="274"/>
      <c r="D256" s="274"/>
      <c r="E256" s="274"/>
      <c r="F256" s="274"/>
      <c r="G256" s="274"/>
      <c r="H256" s="274"/>
      <c r="I256" s="274"/>
      <c r="J256" s="274"/>
      <c r="K256" s="274"/>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row>
    <row r="257" spans="1:79" x14ac:dyDescent="0.2">
      <c r="A257" s="274"/>
      <c r="B257" s="274"/>
      <c r="C257" s="274"/>
      <c r="D257" s="274"/>
      <c r="E257" s="274"/>
      <c r="F257" s="274"/>
      <c r="G257" s="274"/>
      <c r="H257" s="274"/>
      <c r="I257" s="274"/>
      <c r="J257" s="274"/>
      <c r="K257" s="274"/>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row>
    <row r="258" spans="1:79" x14ac:dyDescent="0.2">
      <c r="A258" s="274"/>
      <c r="B258" s="274"/>
      <c r="C258" s="274"/>
      <c r="D258" s="274"/>
      <c r="E258" s="274"/>
      <c r="F258" s="274"/>
      <c r="G258" s="274"/>
      <c r="H258" s="274"/>
      <c r="I258" s="274"/>
      <c r="J258" s="274"/>
      <c r="K258" s="274"/>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row>
    <row r="259" spans="1:79" x14ac:dyDescent="0.2">
      <c r="A259" s="274"/>
      <c r="B259" s="274"/>
      <c r="C259" s="274"/>
      <c r="D259" s="274"/>
      <c r="E259" s="274"/>
      <c r="F259" s="274"/>
      <c r="G259" s="274"/>
      <c r="H259" s="274"/>
      <c r="I259" s="274"/>
      <c r="J259" s="274"/>
      <c r="K259" s="274"/>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row>
    <row r="260" spans="1:79" x14ac:dyDescent="0.2">
      <c r="A260" s="274"/>
      <c r="B260" s="274"/>
      <c r="C260" s="274"/>
      <c r="D260" s="274"/>
      <c r="E260" s="274"/>
      <c r="F260" s="274"/>
      <c r="G260" s="274"/>
      <c r="H260" s="274"/>
      <c r="I260" s="274"/>
      <c r="J260" s="274"/>
      <c r="K260" s="274"/>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row>
    <row r="261" spans="1:79" x14ac:dyDescent="0.2">
      <c r="A261" s="274"/>
      <c r="B261" s="274"/>
      <c r="C261" s="274"/>
      <c r="D261" s="274"/>
      <c r="E261" s="274"/>
      <c r="F261" s="274"/>
      <c r="G261" s="274"/>
      <c r="H261" s="274"/>
      <c r="I261" s="274"/>
      <c r="J261" s="274"/>
      <c r="K261" s="274"/>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row>
    <row r="262" spans="1:79" x14ac:dyDescent="0.2">
      <c r="A262" s="274"/>
      <c r="B262" s="274"/>
      <c r="C262" s="274"/>
      <c r="D262" s="274"/>
      <c r="E262" s="274"/>
      <c r="F262" s="274"/>
      <c r="G262" s="274"/>
      <c r="H262" s="274"/>
      <c r="I262" s="274"/>
      <c r="J262" s="274"/>
      <c r="K262" s="274"/>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row>
    <row r="263" spans="1:79" x14ac:dyDescent="0.2">
      <c r="A263" s="274"/>
      <c r="B263" s="274"/>
      <c r="C263" s="274"/>
      <c r="D263" s="274"/>
      <c r="E263" s="274"/>
      <c r="F263" s="274"/>
      <c r="G263" s="274"/>
      <c r="H263" s="274"/>
      <c r="I263" s="274"/>
      <c r="J263" s="274"/>
      <c r="K263" s="274"/>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row>
    <row r="264" spans="1:79" x14ac:dyDescent="0.2">
      <c r="A264" s="274"/>
      <c r="B264" s="274"/>
      <c r="C264" s="274"/>
      <c r="D264" s="274"/>
      <c r="E264" s="274"/>
      <c r="F264" s="274"/>
      <c r="G264" s="274"/>
      <c r="H264" s="274"/>
      <c r="I264" s="274"/>
      <c r="J264" s="274"/>
      <c r="K264" s="274"/>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row>
    <row r="265" spans="1:79" x14ac:dyDescent="0.2">
      <c r="A265" s="274"/>
      <c r="B265" s="274"/>
      <c r="C265" s="274"/>
      <c r="D265" s="274"/>
      <c r="E265" s="274"/>
      <c r="F265" s="274"/>
      <c r="G265" s="274"/>
      <c r="H265" s="274"/>
      <c r="I265" s="274"/>
      <c r="J265" s="274"/>
      <c r="K265" s="274"/>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row>
    <row r="266" spans="1:79" x14ac:dyDescent="0.2">
      <c r="A266" s="274"/>
      <c r="B266" s="274"/>
      <c r="C266" s="274"/>
      <c r="D266" s="274"/>
      <c r="E266" s="274"/>
      <c r="F266" s="274"/>
      <c r="G266" s="274"/>
      <c r="H266" s="274"/>
      <c r="I266" s="274"/>
      <c r="J266" s="274"/>
      <c r="K266" s="274"/>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row>
    <row r="267" spans="1:79" x14ac:dyDescent="0.2">
      <c r="A267" s="274"/>
      <c r="B267" s="274"/>
      <c r="C267" s="274"/>
      <c r="D267" s="274"/>
      <c r="E267" s="274"/>
      <c r="F267" s="274"/>
      <c r="G267" s="274"/>
      <c r="H267" s="274"/>
      <c r="I267" s="274"/>
      <c r="J267" s="274"/>
      <c r="K267" s="274"/>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row>
    <row r="268" spans="1:79" x14ac:dyDescent="0.2">
      <c r="A268" s="274"/>
      <c r="B268" s="274"/>
      <c r="C268" s="274"/>
      <c r="D268" s="274"/>
      <c r="E268" s="274"/>
      <c r="F268" s="274"/>
      <c r="G268" s="274"/>
      <c r="H268" s="274"/>
      <c r="I268" s="274"/>
      <c r="J268" s="274"/>
      <c r="K268" s="274"/>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row>
    <row r="269" spans="1:79" x14ac:dyDescent="0.2">
      <c r="A269" s="274"/>
      <c r="B269" s="274"/>
      <c r="C269" s="274"/>
      <c r="D269" s="274"/>
      <c r="E269" s="274"/>
      <c r="F269" s="274"/>
      <c r="G269" s="274"/>
      <c r="H269" s="274"/>
      <c r="I269" s="274"/>
      <c r="J269" s="274"/>
      <c r="K269" s="274"/>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row>
    <row r="270" spans="1:79" x14ac:dyDescent="0.2">
      <c r="A270" s="274"/>
      <c r="B270" s="274"/>
      <c r="C270" s="274"/>
      <c r="D270" s="274"/>
      <c r="E270" s="274"/>
      <c r="F270" s="274"/>
      <c r="G270" s="274"/>
      <c r="H270" s="274"/>
      <c r="I270" s="274"/>
      <c r="J270" s="274"/>
      <c r="K270" s="274"/>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row>
    <row r="271" spans="1:79" x14ac:dyDescent="0.2">
      <c r="A271" s="274"/>
      <c r="B271" s="274"/>
      <c r="C271" s="274"/>
      <c r="D271" s="274"/>
      <c r="E271" s="274"/>
      <c r="F271" s="274"/>
      <c r="G271" s="274"/>
      <c r="H271" s="274"/>
      <c r="I271" s="274"/>
      <c r="J271" s="274"/>
      <c r="K271" s="274"/>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row>
    <row r="272" spans="1:79" x14ac:dyDescent="0.2">
      <c r="A272" s="274"/>
      <c r="B272" s="274"/>
      <c r="C272" s="274"/>
      <c r="D272" s="274"/>
      <c r="E272" s="274"/>
      <c r="F272" s="274"/>
      <c r="G272" s="274"/>
      <c r="H272" s="274"/>
      <c r="I272" s="274"/>
      <c r="J272" s="274"/>
      <c r="K272" s="274"/>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row>
    <row r="273" spans="1:79" x14ac:dyDescent="0.2">
      <c r="A273" s="274"/>
      <c r="B273" s="274"/>
      <c r="C273" s="274"/>
      <c r="D273" s="274"/>
      <c r="E273" s="274"/>
      <c r="F273" s="274"/>
      <c r="G273" s="274"/>
      <c r="H273" s="274"/>
      <c r="I273" s="274"/>
      <c r="J273" s="274"/>
      <c r="K273" s="274"/>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row>
    <row r="274" spans="1:79" x14ac:dyDescent="0.2">
      <c r="A274" s="274"/>
      <c r="B274" s="274"/>
      <c r="C274" s="274"/>
      <c r="D274" s="274"/>
      <c r="E274" s="274"/>
      <c r="F274" s="274"/>
      <c r="G274" s="274"/>
      <c r="H274" s="274"/>
      <c r="I274" s="274"/>
      <c r="J274" s="274"/>
      <c r="K274" s="274"/>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row>
    <row r="275" spans="1:79" x14ac:dyDescent="0.2">
      <c r="A275" s="274"/>
      <c r="B275" s="274"/>
      <c r="C275" s="274"/>
      <c r="D275" s="274"/>
      <c r="E275" s="274"/>
      <c r="F275" s="274"/>
      <c r="G275" s="274"/>
      <c r="H275" s="274"/>
      <c r="I275" s="274"/>
      <c r="J275" s="274"/>
      <c r="K275" s="274"/>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row>
    <row r="276" spans="1:79" x14ac:dyDescent="0.2">
      <c r="A276" s="274"/>
      <c r="B276" s="274"/>
      <c r="C276" s="274"/>
      <c r="D276" s="274"/>
      <c r="E276" s="274"/>
      <c r="F276" s="274"/>
      <c r="G276" s="274"/>
      <c r="H276" s="274"/>
      <c r="I276" s="274"/>
      <c r="J276" s="274"/>
      <c r="K276" s="274"/>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row>
    <row r="277" spans="1:79" x14ac:dyDescent="0.2">
      <c r="A277" s="274"/>
      <c r="B277" s="274"/>
      <c r="C277" s="274"/>
      <c r="D277" s="274"/>
      <c r="E277" s="274"/>
      <c r="F277" s="274"/>
      <c r="G277" s="274"/>
      <c r="H277" s="274"/>
      <c r="I277" s="274"/>
      <c r="J277" s="274"/>
      <c r="K277" s="274"/>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row>
    <row r="278" spans="1:79" x14ac:dyDescent="0.2">
      <c r="A278" s="274"/>
      <c r="B278" s="274"/>
      <c r="C278" s="274"/>
      <c r="D278" s="274"/>
      <c r="E278" s="274"/>
      <c r="F278" s="274"/>
      <c r="G278" s="274"/>
      <c r="H278" s="274"/>
      <c r="I278" s="274"/>
      <c r="J278" s="274"/>
      <c r="K278" s="274"/>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row>
    <row r="279" spans="1:79" x14ac:dyDescent="0.2">
      <c r="A279" s="274"/>
      <c r="B279" s="274"/>
      <c r="C279" s="274"/>
      <c r="D279" s="274"/>
      <c r="E279" s="274"/>
      <c r="F279" s="274"/>
      <c r="G279" s="274"/>
      <c r="H279" s="274"/>
      <c r="I279" s="274"/>
      <c r="J279" s="274"/>
      <c r="K279" s="274"/>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row>
    <row r="280" spans="1:79" x14ac:dyDescent="0.2">
      <c r="A280" s="274"/>
      <c r="B280" s="274"/>
      <c r="C280" s="274"/>
      <c r="D280" s="274"/>
      <c r="E280" s="274"/>
      <c r="F280" s="274"/>
      <c r="G280" s="274"/>
      <c r="H280" s="274"/>
      <c r="I280" s="274"/>
      <c r="J280" s="274"/>
      <c r="K280" s="274"/>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row>
    <row r="281" spans="1:79" x14ac:dyDescent="0.2">
      <c r="A281" s="274"/>
      <c r="B281" s="274"/>
      <c r="C281" s="274"/>
      <c r="D281" s="274"/>
      <c r="E281" s="274"/>
      <c r="F281" s="274"/>
      <c r="G281" s="274"/>
      <c r="H281" s="274"/>
      <c r="I281" s="274"/>
      <c r="J281" s="274"/>
      <c r="K281" s="274"/>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row>
    <row r="282" spans="1:79" x14ac:dyDescent="0.2">
      <c r="A282" s="274"/>
      <c r="B282" s="274"/>
      <c r="C282" s="274"/>
      <c r="D282" s="274"/>
      <c r="E282" s="274"/>
      <c r="F282" s="274"/>
      <c r="G282" s="274"/>
      <c r="H282" s="274"/>
      <c r="I282" s="274"/>
      <c r="J282" s="274"/>
      <c r="K282" s="274"/>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row>
    <row r="283" spans="1:79" x14ac:dyDescent="0.2">
      <c r="A283" s="274"/>
      <c r="B283" s="274"/>
      <c r="C283" s="274"/>
      <c r="D283" s="274"/>
      <c r="E283" s="274"/>
      <c r="F283" s="274"/>
      <c r="G283" s="274"/>
      <c r="H283" s="274"/>
      <c r="I283" s="274"/>
      <c r="J283" s="274"/>
      <c r="K283" s="274"/>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row>
    <row r="284" spans="1:79" x14ac:dyDescent="0.2">
      <c r="A284" s="274"/>
      <c r="B284" s="274"/>
      <c r="C284" s="274"/>
      <c r="D284" s="274"/>
      <c r="E284" s="274"/>
      <c r="F284" s="274"/>
      <c r="G284" s="274"/>
      <c r="H284" s="274"/>
      <c r="I284" s="274"/>
      <c r="J284" s="274"/>
      <c r="K284" s="274"/>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row>
    <row r="285" spans="1:79" x14ac:dyDescent="0.2">
      <c r="A285" s="274"/>
      <c r="B285" s="274"/>
      <c r="C285" s="274"/>
      <c r="D285" s="274"/>
      <c r="E285" s="274"/>
      <c r="F285" s="274"/>
      <c r="G285" s="274"/>
      <c r="H285" s="274"/>
      <c r="I285" s="274"/>
      <c r="J285" s="274"/>
      <c r="K285" s="274"/>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row>
    <row r="286" spans="1:79" x14ac:dyDescent="0.2">
      <c r="A286" s="274"/>
      <c r="B286" s="274"/>
      <c r="C286" s="274"/>
      <c r="D286" s="274"/>
      <c r="E286" s="274"/>
      <c r="F286" s="274"/>
      <c r="G286" s="274"/>
      <c r="H286" s="274"/>
      <c r="I286" s="274"/>
      <c r="J286" s="274"/>
      <c r="K286" s="274"/>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row>
    <row r="287" spans="1:79" x14ac:dyDescent="0.2">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row>
    <row r="288" spans="1:79" x14ac:dyDescent="0.2">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row>
    <row r="289" spans="1:79" x14ac:dyDescent="0.2">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row>
    <row r="290" spans="1:79" x14ac:dyDescent="0.2">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row>
    <row r="291" spans="1:79" x14ac:dyDescent="0.2">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row>
    <row r="292" spans="1:79" x14ac:dyDescent="0.2">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row>
    <row r="293" spans="1:79" x14ac:dyDescent="0.2">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row>
    <row r="294" spans="1:79" x14ac:dyDescent="0.2">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row>
    <row r="295" spans="1:79" x14ac:dyDescent="0.2">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row>
    <row r="296" spans="1:79" x14ac:dyDescent="0.2">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row>
    <row r="297" spans="1:79" x14ac:dyDescent="0.2">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row>
    <row r="298" spans="1:79" x14ac:dyDescent="0.2">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row>
    <row r="299" spans="1:79" x14ac:dyDescent="0.2">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row>
    <row r="300" spans="1:79" x14ac:dyDescent="0.2">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row>
    <row r="301" spans="1:79" x14ac:dyDescent="0.2">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row>
    <row r="302" spans="1:79" x14ac:dyDescent="0.2">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row>
    <row r="303" spans="1:79" x14ac:dyDescent="0.2">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row>
    <row r="304" spans="1:79" x14ac:dyDescent="0.2">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row>
    <row r="305" spans="1:79" x14ac:dyDescent="0.2">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row>
    <row r="306" spans="1:79" x14ac:dyDescent="0.2">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row>
    <row r="307" spans="1:79" x14ac:dyDescent="0.2">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row>
    <row r="308" spans="1:79" x14ac:dyDescent="0.2">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row>
    <row r="309" spans="1:79" x14ac:dyDescent="0.2">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row>
    <row r="310" spans="1:79" x14ac:dyDescent="0.2">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row>
    <row r="311" spans="1:79" x14ac:dyDescent="0.2">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row>
    <row r="312" spans="1:79" x14ac:dyDescent="0.2">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row>
    <row r="313" spans="1:79" x14ac:dyDescent="0.2">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row>
    <row r="314" spans="1:79" x14ac:dyDescent="0.2">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row>
    <row r="315" spans="1:79" x14ac:dyDescent="0.2">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row>
    <row r="316" spans="1:79" x14ac:dyDescent="0.2">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row>
    <row r="317" spans="1:79" x14ac:dyDescent="0.2">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row>
    <row r="318" spans="1:79" x14ac:dyDescent="0.2">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row>
    <row r="319" spans="1:79" x14ac:dyDescent="0.2">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row>
    <row r="320" spans="1:79" x14ac:dyDescent="0.2">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row>
    <row r="321" spans="1:79" x14ac:dyDescent="0.2">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row>
    <row r="322" spans="1:79" x14ac:dyDescent="0.2">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row>
    <row r="323" spans="1:79" x14ac:dyDescent="0.2">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row>
    <row r="324" spans="1:79" x14ac:dyDescent="0.2">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row>
    <row r="325" spans="1:79" x14ac:dyDescent="0.2">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row>
    <row r="326" spans="1:79" x14ac:dyDescent="0.2">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row>
    <row r="327" spans="1:79" x14ac:dyDescent="0.2">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row>
    <row r="328" spans="1:79" x14ac:dyDescent="0.2">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row>
    <row r="329" spans="1:79" x14ac:dyDescent="0.2">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row>
    <row r="330" spans="1:79" x14ac:dyDescent="0.2">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row>
    <row r="331" spans="1:79" x14ac:dyDescent="0.2">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row>
    <row r="332" spans="1:79" x14ac:dyDescent="0.2">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row>
    <row r="333" spans="1:79" x14ac:dyDescent="0.2">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row>
    <row r="334" spans="1:79" x14ac:dyDescent="0.2">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row>
    <row r="335" spans="1:79" x14ac:dyDescent="0.2">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row>
    <row r="336" spans="1:79" x14ac:dyDescent="0.2">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row>
    <row r="337" spans="1:79" x14ac:dyDescent="0.2">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row>
    <row r="338" spans="1:79" x14ac:dyDescent="0.2">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row>
    <row r="339" spans="1:79" x14ac:dyDescent="0.2">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row>
    <row r="340" spans="1:79" x14ac:dyDescent="0.2">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row>
    <row r="341" spans="1:79"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row>
    <row r="342" spans="1:79" x14ac:dyDescent="0.2">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row>
    <row r="343" spans="1:79" x14ac:dyDescent="0.2">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row>
    <row r="344" spans="1:79" x14ac:dyDescent="0.2">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row>
    <row r="345" spans="1:79" x14ac:dyDescent="0.2">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row>
    <row r="346" spans="1:79" x14ac:dyDescent="0.2">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row>
    <row r="347" spans="1:79" x14ac:dyDescent="0.2">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row>
    <row r="348" spans="1:79" x14ac:dyDescent="0.2">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row>
    <row r="349" spans="1:79" x14ac:dyDescent="0.2">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row>
    <row r="350" spans="1:79" x14ac:dyDescent="0.2">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row>
    <row r="351" spans="1:79" x14ac:dyDescent="0.2">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row>
    <row r="352" spans="1:79" x14ac:dyDescent="0.2">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row>
    <row r="353" spans="1:79" x14ac:dyDescent="0.2">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row>
    <row r="354" spans="1:79" x14ac:dyDescent="0.2">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row>
    <row r="355" spans="1:79" x14ac:dyDescent="0.2">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row>
    <row r="356" spans="1:79" x14ac:dyDescent="0.2">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row>
    <row r="357" spans="1:79" x14ac:dyDescent="0.2">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row>
  </sheetData>
  <sheetProtection algorithmName="SHA-512" hashValue="xfeok43xHboZTMOdTCLuTzGzB+goe9QMhS+7WlTmkQjQajiqAIylEPqhyKE8j38ZIOd8ORX7zU5QrCICqQEQGQ==" saltValue="DfvJAId/7mDqABEDdWg3aw==" spinCount="100000" sheet="1" formatCells="0"/>
  <mergeCells count="8">
    <mergeCell ref="E15:K17"/>
    <mergeCell ref="A15:C17"/>
    <mergeCell ref="F3:K3"/>
    <mergeCell ref="F6:K6"/>
    <mergeCell ref="A7:C8"/>
    <mergeCell ref="E7:E8"/>
    <mergeCell ref="F7:K7"/>
    <mergeCell ref="A3:E5"/>
  </mergeCells>
  <conditionalFormatting sqref="E15:K17">
    <cfRule type="uniqueValues" dxfId="1" priority="2"/>
  </conditionalFormatting>
  <conditionalFormatting sqref="F14:K14">
    <cfRule type="cellIs" dxfId="0" priority="1" operator="equal">
      <formula>"!!!!!"</formula>
    </cfRule>
  </conditionalFormatting>
  <pageMargins left="0.5" right="0.5" top="0.5" bottom="0.5" header="0.5" footer="0.5"/>
  <pageSetup orientation="landscape" r:id="rId1"/>
  <headerFoot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UTK Budget</vt:lpstr>
      <vt:lpstr>TRAVEL</vt:lpstr>
      <vt:lpstr>SUPPLIES </vt:lpstr>
      <vt:lpstr>SUBCONTRACTS</vt:lpstr>
      <vt:lpstr>PARTICIPANT SUPPORT COSTS</vt:lpstr>
      <vt:lpstr>MTDC</vt:lpstr>
      <vt:lpstr>'UTK Budget'!Print_Area</vt:lpstr>
      <vt:lpstr>TDC</vt:lpstr>
      <vt:lpstr>TFFA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R. Huskey</dc:creator>
  <dc:description>This budget workbook was developed as a "general purpose" budget tool to assist PIs and support staff with budget development (Jada R. Huskey).</dc:description>
  <cp:lastModifiedBy>Smelser, David Kyle</cp:lastModifiedBy>
  <cp:lastPrinted>2020-01-24T18:38:38Z</cp:lastPrinted>
  <dcterms:created xsi:type="dcterms:W3CDTF">1997-12-22T21:13:15Z</dcterms:created>
  <dcterms:modified xsi:type="dcterms:W3CDTF">2020-03-03T16:30:06Z</dcterms:modified>
</cp:coreProperties>
</file>